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CReDO_2019\Programs\AdvocacyActions\Projects\2021\Institutional\Chisinau_ChildrenRightsActionPlan\Implementare\Costificare\"/>
    </mc:Choice>
  </mc:AlternateContent>
  <bookViews>
    <workbookView xWindow="0" yWindow="825" windowWidth="20700" windowHeight="10950" tabRatio="926" firstSheet="7" activeTab="18"/>
  </bookViews>
  <sheets>
    <sheet name="PIP_02" sheetId="261" r:id="rId1"/>
    <sheet name="Buget_02" sheetId="24" r:id="rId2"/>
    <sheet name="2.1.1.1" sheetId="194" r:id="rId3"/>
    <sheet name="2.1.1.2" sheetId="195" r:id="rId4"/>
    <sheet name="2.1.1.3" sheetId="196" r:id="rId5"/>
    <sheet name="2.1.1.4" sheetId="283" r:id="rId6"/>
    <sheet name="2.1.1.5" sheetId="285" r:id="rId7"/>
    <sheet name="2.1.1.6" sheetId="284" r:id="rId8"/>
    <sheet name="2.1.1.7" sheetId="290" r:id="rId9"/>
    <sheet name="2.1.1.8" sheetId="291" r:id="rId10"/>
    <sheet name="2.1.2.1" sheetId="197" r:id="rId11"/>
    <sheet name="2.1.2.2" sheetId="198" r:id="rId12"/>
    <sheet name="2.1.2.3" sheetId="199" r:id="rId13"/>
    <sheet name="2.1.2.4" sheetId="200" r:id="rId14"/>
    <sheet name="2.1.2.5" sheetId="201" r:id="rId15"/>
    <sheet name="2.1.2.6" sheetId="286" r:id="rId16"/>
    <sheet name="2.1.2.7" sheetId="287" r:id="rId17"/>
    <sheet name="2.1.2.8" sheetId="288" r:id="rId18"/>
    <sheet name="2.1.3.1" sheetId="289" r:id="rId19"/>
    <sheet name="2.1.3.2" sheetId="292" r:id="rId20"/>
    <sheet name="2.1.3.3" sheetId="293" r:id="rId21"/>
    <sheet name="2.1.3.4" sheetId="294" r:id="rId22"/>
    <sheet name="2.1.3.5" sheetId="295" r:id="rId23"/>
    <sheet name="2.1.4.1" sheetId="296" r:id="rId24"/>
    <sheet name="2.1.4.2" sheetId="297" r:id="rId25"/>
    <sheet name="2.1.4.3" sheetId="298" r:id="rId26"/>
    <sheet name="2.1.4.4" sheetId="299" r:id="rId27"/>
    <sheet name="2.1.4.5" sheetId="300" r:id="rId28"/>
    <sheet name="2.2.1.1" sheetId="308" r:id="rId29"/>
    <sheet name="2.2.1.2" sheetId="309" r:id="rId30"/>
    <sheet name="2.2.1.3" sheetId="310" r:id="rId31"/>
    <sheet name="2.2.1.4" sheetId="311" r:id="rId32"/>
    <sheet name="2.2.2.1" sheetId="301" r:id="rId33"/>
    <sheet name="2.2.2.2" sheetId="302" r:id="rId34"/>
    <sheet name="2.2.2.3" sheetId="303" r:id="rId35"/>
    <sheet name="2.2.2.4" sheetId="304" r:id="rId36"/>
    <sheet name="2.2.3.1" sheetId="305" r:id="rId37"/>
    <sheet name="2.2.3.2" sheetId="306" r:id="rId38"/>
    <sheet name="2.2.3.3" sheetId="307" r:id="rId39"/>
    <sheet name="re" sheetId="131" r:id="rId40"/>
  </sheets>
  <externalReferences>
    <externalReference r:id="rId41"/>
    <externalReference r:id="rId42"/>
  </externalReferences>
  <definedNames>
    <definedName name="_xlnm._FilterDatabase" localSheetId="1" hidden="1">Buget_02!$A$2:$AB$52</definedName>
    <definedName name="_xlnm._FilterDatabase" localSheetId="0" hidden="1">PIP_02!$A$2:$G$52</definedName>
    <definedName name="_ftn1" localSheetId="1">Buget_02!#REF!</definedName>
    <definedName name="_ftn1" localSheetId="0">PIP_02!#REF!</definedName>
    <definedName name="_ftnref1" localSheetId="1">Buget_02!#REF!</definedName>
    <definedName name="_ftnref1" localSheetId="0">PIP_02!#REF!</definedName>
  </definedNames>
  <calcPr calcId="162913"/>
</workbook>
</file>

<file path=xl/calcChain.xml><?xml version="1.0" encoding="utf-8"?>
<calcChain xmlns="http://schemas.openxmlformats.org/spreadsheetml/2006/main">
  <c r="P48" i="292" l="1"/>
  <c r="T51" i="291"/>
  <c r="V50" i="291"/>
  <c r="V47" i="291"/>
  <c r="L64" i="283"/>
  <c r="I11" i="24" s="1"/>
  <c r="M64" i="283"/>
  <c r="N64" i="283"/>
  <c r="K64" i="283"/>
  <c r="K50" i="283"/>
  <c r="K51" i="283"/>
  <c r="K52" i="283"/>
  <c r="K53" i="283"/>
  <c r="K54" i="283"/>
  <c r="K55" i="283"/>
  <c r="K56" i="283"/>
  <c r="K57" i="283"/>
  <c r="K58" i="283"/>
  <c r="K59" i="283"/>
  <c r="K60" i="283"/>
  <c r="K61" i="283"/>
  <c r="K62" i="283"/>
  <c r="K49" i="283"/>
  <c r="AB64" i="283"/>
  <c r="AC64" i="283"/>
  <c r="AD64" i="283"/>
  <c r="AA64" i="283"/>
  <c r="X11" i="24" s="1"/>
  <c r="AA50" i="283"/>
  <c r="AA51" i="283"/>
  <c r="AA52" i="283"/>
  <c r="AA53" i="283"/>
  <c r="AA54" i="283"/>
  <c r="AA55" i="283"/>
  <c r="AA56" i="283"/>
  <c r="AA57" i="283"/>
  <c r="AA58" i="283"/>
  <c r="AA59" i="283"/>
  <c r="AA60" i="283"/>
  <c r="AA61" i="283"/>
  <c r="AA62" i="283"/>
  <c r="AA49" i="283"/>
  <c r="X64" i="283"/>
  <c r="Y64" i="283"/>
  <c r="Z64" i="283"/>
  <c r="W64" i="283"/>
  <c r="W50" i="283"/>
  <c r="W51" i="283"/>
  <c r="W52" i="283"/>
  <c r="W53" i="283"/>
  <c r="W54" i="283"/>
  <c r="W55" i="283"/>
  <c r="W56" i="283"/>
  <c r="W57" i="283"/>
  <c r="W58" i="283"/>
  <c r="W59" i="283"/>
  <c r="W60" i="283"/>
  <c r="W61" i="283"/>
  <c r="W62" i="283"/>
  <c r="W49" i="283"/>
  <c r="S50" i="283"/>
  <c r="S51" i="283"/>
  <c r="S52" i="283"/>
  <c r="S53" i="283"/>
  <c r="S54" i="283"/>
  <c r="S55" i="283"/>
  <c r="S56" i="283"/>
  <c r="S57" i="283"/>
  <c r="S58" i="283"/>
  <c r="S59" i="283"/>
  <c r="S60" i="283"/>
  <c r="S62" i="283"/>
  <c r="S49" i="283"/>
  <c r="T64" i="283"/>
  <c r="U64" i="283"/>
  <c r="V59" i="283"/>
  <c r="V60" i="283"/>
  <c r="V62" i="283"/>
  <c r="V58" i="283"/>
  <c r="E37" i="261"/>
  <c r="F37" i="261"/>
  <c r="G37" i="261"/>
  <c r="D37" i="261"/>
  <c r="E38" i="261"/>
  <c r="F38" i="261"/>
  <c r="G38" i="261"/>
  <c r="D38" i="261"/>
  <c r="E48" i="261"/>
  <c r="F48" i="261"/>
  <c r="G48" i="261"/>
  <c r="D48" i="261"/>
  <c r="E43" i="261"/>
  <c r="F43" i="261"/>
  <c r="G43" i="261"/>
  <c r="D43" i="261"/>
  <c r="G50" i="261"/>
  <c r="G51" i="261"/>
  <c r="F50" i="261"/>
  <c r="F51" i="261"/>
  <c r="E50" i="261"/>
  <c r="E51" i="261"/>
  <c r="E49" i="261"/>
  <c r="F49" i="261"/>
  <c r="G49" i="261"/>
  <c r="D50" i="261"/>
  <c r="D51" i="261"/>
  <c r="D49" i="261"/>
  <c r="G45" i="261"/>
  <c r="G46" i="261"/>
  <c r="G47" i="261"/>
  <c r="F45" i="261"/>
  <c r="F46" i="261"/>
  <c r="F47" i="261"/>
  <c r="E45" i="261"/>
  <c r="E46" i="261"/>
  <c r="E47" i="261"/>
  <c r="E44" i="261"/>
  <c r="F44" i="261"/>
  <c r="G44" i="261"/>
  <c r="D45" i="261"/>
  <c r="D46" i="261"/>
  <c r="D47" i="261"/>
  <c r="D44" i="261"/>
  <c r="G40" i="261"/>
  <c r="G41" i="261"/>
  <c r="G42" i="261"/>
  <c r="F40" i="261"/>
  <c r="F41" i="261"/>
  <c r="F42" i="261"/>
  <c r="E40" i="261"/>
  <c r="E41" i="261"/>
  <c r="E42" i="261"/>
  <c r="E39" i="261"/>
  <c r="F39" i="261"/>
  <c r="G39" i="261"/>
  <c r="D40" i="261"/>
  <c r="D41" i="261"/>
  <c r="D42" i="261"/>
  <c r="D39" i="261"/>
  <c r="G28" i="261"/>
  <c r="G29" i="261"/>
  <c r="G30" i="261"/>
  <c r="G31" i="261"/>
  <c r="G32" i="261"/>
  <c r="G33" i="261"/>
  <c r="G34" i="261"/>
  <c r="G35" i="261"/>
  <c r="G36" i="261"/>
  <c r="F28" i="261"/>
  <c r="F29" i="261"/>
  <c r="F30" i="261"/>
  <c r="F31" i="261"/>
  <c r="F32" i="261"/>
  <c r="F33" i="261"/>
  <c r="F34" i="261"/>
  <c r="F35" i="261"/>
  <c r="F36" i="261"/>
  <c r="E28" i="261"/>
  <c r="E29" i="261"/>
  <c r="E30" i="261"/>
  <c r="E31" i="261"/>
  <c r="E32" i="261"/>
  <c r="E33" i="261"/>
  <c r="E34" i="261"/>
  <c r="E35" i="261"/>
  <c r="E36" i="261"/>
  <c r="E26" i="261"/>
  <c r="F26" i="261"/>
  <c r="G26" i="261"/>
  <c r="D28" i="261"/>
  <c r="D29" i="261"/>
  <c r="D30" i="261"/>
  <c r="D31" i="261"/>
  <c r="D32" i="261"/>
  <c r="D33" i="261"/>
  <c r="D34" i="261"/>
  <c r="D35" i="261"/>
  <c r="D36" i="261"/>
  <c r="D26" i="261"/>
  <c r="G23" i="261"/>
  <c r="G24" i="261"/>
  <c r="F23" i="261"/>
  <c r="F24" i="261"/>
  <c r="E23" i="261"/>
  <c r="E24" i="261"/>
  <c r="D23" i="261"/>
  <c r="D24" i="261"/>
  <c r="E17" i="261"/>
  <c r="F17" i="261"/>
  <c r="G17" i="261"/>
  <c r="D17" i="261"/>
  <c r="G10" i="261"/>
  <c r="G12" i="261"/>
  <c r="G13" i="261"/>
  <c r="F10" i="261"/>
  <c r="F11" i="261"/>
  <c r="F12" i="261"/>
  <c r="F13" i="261"/>
  <c r="E10" i="261"/>
  <c r="E11" i="261"/>
  <c r="E12" i="261"/>
  <c r="E13" i="261"/>
  <c r="D10" i="261"/>
  <c r="D12" i="261"/>
  <c r="D13" i="261"/>
  <c r="E8" i="261"/>
  <c r="F8" i="261"/>
  <c r="G8" i="261"/>
  <c r="D8" i="261"/>
  <c r="E37" i="24"/>
  <c r="F37" i="24"/>
  <c r="G37" i="24"/>
  <c r="I37" i="24"/>
  <c r="J37" i="24"/>
  <c r="L37" i="24"/>
  <c r="M37" i="24"/>
  <c r="N37" i="24"/>
  <c r="O37" i="24"/>
  <c r="P37" i="24"/>
  <c r="Q37" i="24"/>
  <c r="R37" i="24"/>
  <c r="S37" i="24"/>
  <c r="T37" i="24"/>
  <c r="U37" i="24"/>
  <c r="V37" i="24"/>
  <c r="W37" i="24"/>
  <c r="X37" i="24"/>
  <c r="Y37" i="24"/>
  <c r="Z37" i="24"/>
  <c r="AA37" i="24"/>
  <c r="D37" i="24"/>
  <c r="E48" i="24"/>
  <c r="F48" i="24"/>
  <c r="G48" i="24"/>
  <c r="I48" i="24"/>
  <c r="J48" i="24"/>
  <c r="L48" i="24"/>
  <c r="M48" i="24"/>
  <c r="N48" i="24"/>
  <c r="O48" i="24"/>
  <c r="P48" i="24"/>
  <c r="Q48" i="24"/>
  <c r="R48" i="24"/>
  <c r="S48" i="24"/>
  <c r="T48" i="24"/>
  <c r="U48" i="24"/>
  <c r="V48" i="24"/>
  <c r="W48" i="24"/>
  <c r="X48" i="24"/>
  <c r="Y48" i="24"/>
  <c r="Z48" i="24"/>
  <c r="AA48" i="24"/>
  <c r="D48" i="24"/>
  <c r="E43" i="24"/>
  <c r="F43" i="24"/>
  <c r="G43" i="24"/>
  <c r="I43" i="24"/>
  <c r="J43" i="24"/>
  <c r="L43" i="24"/>
  <c r="M43" i="24"/>
  <c r="N43" i="24"/>
  <c r="O43" i="24"/>
  <c r="P43" i="24"/>
  <c r="Q43" i="24"/>
  <c r="R43" i="24"/>
  <c r="S43" i="24"/>
  <c r="T43" i="24"/>
  <c r="U43" i="24"/>
  <c r="V43" i="24"/>
  <c r="W43" i="24"/>
  <c r="X43" i="24"/>
  <c r="Y43" i="24"/>
  <c r="Z43" i="24"/>
  <c r="AA43" i="24"/>
  <c r="D43" i="24"/>
  <c r="E38" i="24"/>
  <c r="F38" i="24"/>
  <c r="G38" i="24"/>
  <c r="I38" i="24"/>
  <c r="J38" i="24"/>
  <c r="L38" i="24"/>
  <c r="M38" i="24"/>
  <c r="N38" i="24"/>
  <c r="O38" i="24"/>
  <c r="P38" i="24"/>
  <c r="Q38" i="24"/>
  <c r="R38" i="24"/>
  <c r="S38" i="24"/>
  <c r="T38" i="24"/>
  <c r="U38" i="24"/>
  <c r="V38" i="24"/>
  <c r="W38" i="24"/>
  <c r="X38" i="24"/>
  <c r="Y38" i="24"/>
  <c r="Z38" i="24"/>
  <c r="AA38" i="24"/>
  <c r="D38" i="24"/>
  <c r="E31" i="24"/>
  <c r="F31" i="24"/>
  <c r="G31" i="24"/>
  <c r="H31" i="24"/>
  <c r="I31" i="24"/>
  <c r="J31" i="24"/>
  <c r="K31" i="24"/>
  <c r="L31" i="24"/>
  <c r="M31" i="24"/>
  <c r="N31" i="24"/>
  <c r="O31" i="24"/>
  <c r="P31" i="24"/>
  <c r="Q31" i="24"/>
  <c r="R31" i="24"/>
  <c r="S31" i="24"/>
  <c r="T31" i="24"/>
  <c r="U31" i="24"/>
  <c r="V31" i="24"/>
  <c r="W31" i="24"/>
  <c r="X31" i="24"/>
  <c r="Y31" i="24"/>
  <c r="Z31" i="24"/>
  <c r="AA31" i="24"/>
  <c r="D31" i="24"/>
  <c r="M25" i="24"/>
  <c r="D51" i="24"/>
  <c r="E51" i="24"/>
  <c r="F51" i="24"/>
  <c r="G51" i="24"/>
  <c r="I51" i="24"/>
  <c r="J51" i="24"/>
  <c r="K51" i="24"/>
  <c r="L51" i="24"/>
  <c r="M51" i="24"/>
  <c r="N51" i="24"/>
  <c r="O51" i="24"/>
  <c r="P51" i="24"/>
  <c r="Q51" i="24"/>
  <c r="R51" i="24"/>
  <c r="S51" i="24"/>
  <c r="T51" i="24"/>
  <c r="U51" i="24"/>
  <c r="V51" i="24"/>
  <c r="W51" i="24"/>
  <c r="X51" i="24"/>
  <c r="Y51" i="24"/>
  <c r="Z51" i="24"/>
  <c r="AA51" i="24"/>
  <c r="H51" i="24"/>
  <c r="D50" i="24"/>
  <c r="E50" i="24"/>
  <c r="F50" i="24"/>
  <c r="G50" i="24"/>
  <c r="I50" i="24"/>
  <c r="J50" i="24"/>
  <c r="L50" i="24"/>
  <c r="M50" i="24"/>
  <c r="N50" i="24"/>
  <c r="O50" i="24"/>
  <c r="P50" i="24"/>
  <c r="Q50" i="24"/>
  <c r="R50" i="24"/>
  <c r="S50" i="24"/>
  <c r="T50" i="24"/>
  <c r="U50" i="24"/>
  <c r="V50" i="24"/>
  <c r="W50" i="24"/>
  <c r="X50" i="24"/>
  <c r="Y50" i="24"/>
  <c r="Z50" i="24"/>
  <c r="AA50" i="24"/>
  <c r="D49" i="24"/>
  <c r="E49" i="24"/>
  <c r="F49" i="24"/>
  <c r="G49" i="24"/>
  <c r="I49" i="24"/>
  <c r="J49" i="24"/>
  <c r="K49" i="24"/>
  <c r="L49" i="24"/>
  <c r="M49" i="24"/>
  <c r="N49" i="24"/>
  <c r="O49" i="24"/>
  <c r="P49" i="24"/>
  <c r="Q49" i="24"/>
  <c r="R49" i="24"/>
  <c r="S49" i="24"/>
  <c r="T49" i="24"/>
  <c r="U49" i="24"/>
  <c r="V49" i="24"/>
  <c r="W49" i="24"/>
  <c r="X49" i="24"/>
  <c r="Y49" i="24"/>
  <c r="Z49" i="24"/>
  <c r="AA49" i="24"/>
  <c r="H49" i="24"/>
  <c r="D47" i="24"/>
  <c r="E47" i="24"/>
  <c r="F47" i="24"/>
  <c r="G47" i="24"/>
  <c r="I47" i="24"/>
  <c r="J47" i="24"/>
  <c r="K47" i="24"/>
  <c r="L47" i="24"/>
  <c r="M47" i="24"/>
  <c r="N47" i="24"/>
  <c r="O47" i="24"/>
  <c r="P47" i="24"/>
  <c r="Q47" i="24"/>
  <c r="R47" i="24"/>
  <c r="S47" i="24"/>
  <c r="T47" i="24"/>
  <c r="U47" i="24"/>
  <c r="V47" i="24"/>
  <c r="W47" i="24"/>
  <c r="X47" i="24"/>
  <c r="Y47" i="24"/>
  <c r="Z47" i="24"/>
  <c r="AA47" i="24"/>
  <c r="H47" i="24"/>
  <c r="D46" i="24"/>
  <c r="E46" i="24"/>
  <c r="F46" i="24"/>
  <c r="G46" i="24"/>
  <c r="I46" i="24"/>
  <c r="J46" i="24"/>
  <c r="L46" i="24"/>
  <c r="M46" i="24"/>
  <c r="N46" i="24"/>
  <c r="O46" i="24"/>
  <c r="P46" i="24"/>
  <c r="Q46" i="24"/>
  <c r="R46" i="24"/>
  <c r="S46" i="24"/>
  <c r="T46" i="24"/>
  <c r="U46" i="24"/>
  <c r="V46" i="24"/>
  <c r="W46" i="24"/>
  <c r="X46" i="24"/>
  <c r="Y46" i="24"/>
  <c r="Z46" i="24"/>
  <c r="AA46" i="24"/>
  <c r="D45" i="24"/>
  <c r="E45" i="24"/>
  <c r="F45" i="24"/>
  <c r="G45" i="24"/>
  <c r="I45" i="24"/>
  <c r="J45" i="24"/>
  <c r="K45" i="24"/>
  <c r="L45" i="24"/>
  <c r="M45" i="24"/>
  <c r="N45" i="24"/>
  <c r="O45" i="24"/>
  <c r="P45" i="24"/>
  <c r="Q45" i="24"/>
  <c r="R45" i="24"/>
  <c r="S45" i="24"/>
  <c r="T45" i="24"/>
  <c r="U45" i="24"/>
  <c r="V45" i="24"/>
  <c r="W45" i="24"/>
  <c r="X45" i="24"/>
  <c r="Y45" i="24"/>
  <c r="Z45" i="24"/>
  <c r="AA45" i="24"/>
  <c r="H45" i="24"/>
  <c r="D44" i="24"/>
  <c r="E44" i="24"/>
  <c r="F44" i="24"/>
  <c r="G44" i="24"/>
  <c r="I44" i="24"/>
  <c r="J44" i="24"/>
  <c r="K44" i="24"/>
  <c r="L44" i="24"/>
  <c r="M44" i="24"/>
  <c r="N44" i="24"/>
  <c r="O44" i="24"/>
  <c r="P44" i="24"/>
  <c r="Q44" i="24"/>
  <c r="R44" i="24"/>
  <c r="S44" i="24"/>
  <c r="T44" i="24"/>
  <c r="U44" i="24"/>
  <c r="V44" i="24"/>
  <c r="W44" i="24"/>
  <c r="X44" i="24"/>
  <c r="Y44" i="24"/>
  <c r="Z44" i="24"/>
  <c r="AA44" i="24"/>
  <c r="H44" i="24"/>
  <c r="D42" i="24"/>
  <c r="E42" i="24"/>
  <c r="F42" i="24"/>
  <c r="G42" i="24"/>
  <c r="I42" i="24"/>
  <c r="J42" i="24"/>
  <c r="K42" i="24"/>
  <c r="L42" i="24"/>
  <c r="M42" i="24"/>
  <c r="N42" i="24"/>
  <c r="O42" i="24"/>
  <c r="P42" i="24"/>
  <c r="Q42" i="24"/>
  <c r="R42" i="24"/>
  <c r="S42" i="24"/>
  <c r="T42" i="24"/>
  <c r="U42" i="24"/>
  <c r="V42" i="24"/>
  <c r="W42" i="24"/>
  <c r="X42" i="24"/>
  <c r="Y42" i="24"/>
  <c r="Z42" i="24"/>
  <c r="AA42" i="24"/>
  <c r="H42" i="24"/>
  <c r="D41" i="24"/>
  <c r="E41" i="24"/>
  <c r="F41" i="24"/>
  <c r="G41" i="24"/>
  <c r="I41" i="24"/>
  <c r="J41" i="24"/>
  <c r="L41" i="24"/>
  <c r="M41" i="24"/>
  <c r="N41" i="24"/>
  <c r="O41" i="24"/>
  <c r="P41" i="24"/>
  <c r="Q41" i="24"/>
  <c r="R41" i="24"/>
  <c r="S41" i="24"/>
  <c r="T41" i="24"/>
  <c r="U41" i="24"/>
  <c r="V41" i="24"/>
  <c r="W41" i="24"/>
  <c r="X41" i="24"/>
  <c r="Y41" i="24"/>
  <c r="Z41" i="24"/>
  <c r="AA41" i="24"/>
  <c r="D40" i="24"/>
  <c r="E40" i="24"/>
  <c r="F40" i="24"/>
  <c r="G40" i="24"/>
  <c r="I40" i="24"/>
  <c r="J40" i="24"/>
  <c r="K40" i="24"/>
  <c r="L40" i="24"/>
  <c r="M40" i="24"/>
  <c r="N40" i="24"/>
  <c r="O40" i="24"/>
  <c r="P40" i="24"/>
  <c r="Q40" i="24"/>
  <c r="R40" i="24"/>
  <c r="S40" i="24"/>
  <c r="T40" i="24"/>
  <c r="U40" i="24"/>
  <c r="V40" i="24"/>
  <c r="W40" i="24"/>
  <c r="X40" i="24"/>
  <c r="Y40" i="24"/>
  <c r="Z40" i="24"/>
  <c r="AA40" i="24"/>
  <c r="H40" i="24"/>
  <c r="D39" i="24"/>
  <c r="E39" i="24"/>
  <c r="F39" i="24"/>
  <c r="G39" i="24"/>
  <c r="I39" i="24"/>
  <c r="J39" i="24"/>
  <c r="K39" i="24"/>
  <c r="L39" i="24"/>
  <c r="M39" i="24"/>
  <c r="N39" i="24"/>
  <c r="O39" i="24"/>
  <c r="P39" i="24"/>
  <c r="Q39" i="24"/>
  <c r="R39" i="24"/>
  <c r="S39" i="24"/>
  <c r="T39" i="24"/>
  <c r="U39" i="24"/>
  <c r="V39" i="24"/>
  <c r="W39" i="24"/>
  <c r="X39" i="24"/>
  <c r="Y39" i="24"/>
  <c r="Z39" i="24"/>
  <c r="AA39" i="24"/>
  <c r="H39" i="24"/>
  <c r="D36" i="24"/>
  <c r="E36" i="24"/>
  <c r="F36" i="24"/>
  <c r="G36" i="24"/>
  <c r="I36" i="24"/>
  <c r="J36" i="24"/>
  <c r="K36" i="24"/>
  <c r="L36" i="24"/>
  <c r="M36" i="24"/>
  <c r="N36" i="24"/>
  <c r="O36" i="24"/>
  <c r="P36" i="24"/>
  <c r="Q36" i="24"/>
  <c r="R36" i="24"/>
  <c r="S36" i="24"/>
  <c r="T36" i="24"/>
  <c r="U36" i="24"/>
  <c r="V36" i="24"/>
  <c r="W36" i="24"/>
  <c r="X36" i="24"/>
  <c r="Y36" i="24"/>
  <c r="Z36" i="24"/>
  <c r="AA36" i="24"/>
  <c r="H36" i="24"/>
  <c r="D35" i="24"/>
  <c r="E35" i="24"/>
  <c r="F35" i="24"/>
  <c r="G35" i="24"/>
  <c r="I35" i="24"/>
  <c r="J35" i="24"/>
  <c r="K35" i="24"/>
  <c r="L35" i="24"/>
  <c r="M35" i="24"/>
  <c r="N35" i="24"/>
  <c r="O35" i="24"/>
  <c r="P35" i="24"/>
  <c r="Q35" i="24"/>
  <c r="R35" i="24"/>
  <c r="S35" i="24"/>
  <c r="T35" i="24"/>
  <c r="U35" i="24"/>
  <c r="V35" i="24"/>
  <c r="W35" i="24"/>
  <c r="X35" i="24"/>
  <c r="Y35" i="24"/>
  <c r="Z35" i="24"/>
  <c r="AA35" i="24"/>
  <c r="H35" i="24"/>
  <c r="D34" i="24"/>
  <c r="E34" i="24"/>
  <c r="F34" i="24"/>
  <c r="G34" i="24"/>
  <c r="I34" i="24"/>
  <c r="J34" i="24"/>
  <c r="K34" i="24"/>
  <c r="L34" i="24"/>
  <c r="M34" i="24"/>
  <c r="N34" i="24"/>
  <c r="O34" i="24"/>
  <c r="P34" i="24"/>
  <c r="Q34" i="24"/>
  <c r="R34" i="24"/>
  <c r="S34" i="24"/>
  <c r="T34" i="24"/>
  <c r="U34" i="24"/>
  <c r="V34" i="24"/>
  <c r="W34" i="24"/>
  <c r="X34" i="24"/>
  <c r="Y34" i="24"/>
  <c r="Z34" i="24"/>
  <c r="AA34" i="24"/>
  <c r="H34" i="24"/>
  <c r="D33" i="24"/>
  <c r="E33" i="24"/>
  <c r="F33" i="24"/>
  <c r="G33" i="24"/>
  <c r="I33" i="24"/>
  <c r="J33" i="24"/>
  <c r="K33" i="24"/>
  <c r="L33" i="24"/>
  <c r="M33" i="24"/>
  <c r="N33" i="24"/>
  <c r="O33" i="24"/>
  <c r="P33" i="24"/>
  <c r="Q33" i="24"/>
  <c r="R33" i="24"/>
  <c r="S33" i="24"/>
  <c r="T33" i="24"/>
  <c r="U33" i="24"/>
  <c r="V33" i="24"/>
  <c r="W33" i="24"/>
  <c r="X33" i="24"/>
  <c r="Y33" i="24"/>
  <c r="Z33" i="24"/>
  <c r="AA33" i="24"/>
  <c r="H33" i="24"/>
  <c r="D32" i="24"/>
  <c r="E32" i="24"/>
  <c r="F32" i="24"/>
  <c r="G32" i="24"/>
  <c r="I32" i="24"/>
  <c r="J32" i="24"/>
  <c r="K32" i="24"/>
  <c r="L32" i="24"/>
  <c r="M32" i="24"/>
  <c r="N32" i="24"/>
  <c r="O32" i="24"/>
  <c r="P32" i="24"/>
  <c r="Q32" i="24"/>
  <c r="R32" i="24"/>
  <c r="S32" i="24"/>
  <c r="T32" i="24"/>
  <c r="U32" i="24"/>
  <c r="V32" i="24"/>
  <c r="W32" i="24"/>
  <c r="X32" i="24"/>
  <c r="Y32" i="24"/>
  <c r="Z32" i="24"/>
  <c r="AA32" i="24"/>
  <c r="H32" i="24"/>
  <c r="D30" i="24"/>
  <c r="E30" i="24"/>
  <c r="F30" i="24"/>
  <c r="G30" i="24"/>
  <c r="I30" i="24"/>
  <c r="J30" i="24"/>
  <c r="K30" i="24"/>
  <c r="L30" i="24"/>
  <c r="M30" i="24"/>
  <c r="N30" i="24"/>
  <c r="O30" i="24"/>
  <c r="P30" i="24"/>
  <c r="Q30" i="24"/>
  <c r="R30" i="24"/>
  <c r="S30" i="24"/>
  <c r="T30" i="24"/>
  <c r="U30" i="24"/>
  <c r="V30" i="24"/>
  <c r="W30" i="24"/>
  <c r="X30" i="24"/>
  <c r="Y30" i="24"/>
  <c r="Z30" i="24"/>
  <c r="AA30" i="24"/>
  <c r="H30" i="24"/>
  <c r="D29" i="24"/>
  <c r="E29" i="24"/>
  <c r="F29" i="24"/>
  <c r="G29" i="24"/>
  <c r="I29" i="24"/>
  <c r="J29" i="24"/>
  <c r="K29" i="24"/>
  <c r="L29" i="24"/>
  <c r="M29" i="24"/>
  <c r="N29" i="24"/>
  <c r="O29" i="24"/>
  <c r="P29" i="24"/>
  <c r="Q29" i="24"/>
  <c r="R29" i="24"/>
  <c r="S29" i="24"/>
  <c r="T29" i="24"/>
  <c r="U29" i="24"/>
  <c r="V29" i="24"/>
  <c r="W29" i="24"/>
  <c r="X29" i="24"/>
  <c r="Y29" i="24"/>
  <c r="Z29" i="24"/>
  <c r="AA29" i="24"/>
  <c r="H29" i="24"/>
  <c r="D28" i="24"/>
  <c r="E28" i="24"/>
  <c r="F28" i="24"/>
  <c r="G28" i="24"/>
  <c r="I28" i="24"/>
  <c r="J28" i="24"/>
  <c r="K28" i="24"/>
  <c r="L28" i="24"/>
  <c r="M28" i="24"/>
  <c r="N28" i="24"/>
  <c r="O28" i="24"/>
  <c r="P28" i="24"/>
  <c r="Q28" i="24"/>
  <c r="R28" i="24"/>
  <c r="S28" i="24"/>
  <c r="T28" i="24"/>
  <c r="U28" i="24"/>
  <c r="V28" i="24"/>
  <c r="W28" i="24"/>
  <c r="X28" i="24"/>
  <c r="Y28" i="24"/>
  <c r="Z28" i="24"/>
  <c r="AA28" i="24"/>
  <c r="H28" i="24"/>
  <c r="M27" i="24"/>
  <c r="N27" i="24"/>
  <c r="N25" i="24" s="1"/>
  <c r="D26" i="24"/>
  <c r="E26" i="24"/>
  <c r="F26" i="24"/>
  <c r="G26" i="24"/>
  <c r="I26" i="24"/>
  <c r="J26" i="24"/>
  <c r="K26" i="24"/>
  <c r="L26" i="24"/>
  <c r="M26" i="24"/>
  <c r="N26" i="24"/>
  <c r="O26" i="24"/>
  <c r="P26" i="24"/>
  <c r="Q26" i="24"/>
  <c r="R26" i="24"/>
  <c r="S26" i="24"/>
  <c r="T26" i="24"/>
  <c r="U26" i="24"/>
  <c r="V26" i="24"/>
  <c r="W26" i="24"/>
  <c r="X26" i="24"/>
  <c r="Y26" i="24"/>
  <c r="Z26" i="24"/>
  <c r="AA26" i="24"/>
  <c r="H26" i="24"/>
  <c r="D24" i="24"/>
  <c r="E24" i="24"/>
  <c r="F24" i="24"/>
  <c r="G24" i="24"/>
  <c r="I24" i="24"/>
  <c r="J24" i="24"/>
  <c r="K24" i="24"/>
  <c r="L24" i="24"/>
  <c r="M24" i="24"/>
  <c r="N24" i="24"/>
  <c r="O24" i="24"/>
  <c r="P24" i="24"/>
  <c r="Q24" i="24"/>
  <c r="R24" i="24"/>
  <c r="S24" i="24"/>
  <c r="T24" i="24"/>
  <c r="U24" i="24"/>
  <c r="V24" i="24"/>
  <c r="W24" i="24"/>
  <c r="X24" i="24"/>
  <c r="Y24" i="24"/>
  <c r="Z24" i="24"/>
  <c r="AA24" i="24"/>
  <c r="H24" i="24"/>
  <c r="D23" i="24"/>
  <c r="E23" i="24"/>
  <c r="F23" i="24"/>
  <c r="G23" i="24"/>
  <c r="I23" i="24"/>
  <c r="J23" i="24"/>
  <c r="K23" i="24"/>
  <c r="L23" i="24"/>
  <c r="M23" i="24"/>
  <c r="N23" i="24"/>
  <c r="O23" i="24"/>
  <c r="P23" i="24"/>
  <c r="Q23" i="24"/>
  <c r="R23" i="24"/>
  <c r="S23" i="24"/>
  <c r="T23" i="24"/>
  <c r="U23" i="24"/>
  <c r="V23" i="24"/>
  <c r="W23" i="24"/>
  <c r="X23" i="24"/>
  <c r="Y23" i="24"/>
  <c r="Z23" i="24"/>
  <c r="AA23" i="24"/>
  <c r="H23" i="24"/>
  <c r="M22" i="24"/>
  <c r="N22" i="24"/>
  <c r="M21" i="24"/>
  <c r="N21" i="24"/>
  <c r="M20" i="24"/>
  <c r="N20" i="24"/>
  <c r="M19" i="24"/>
  <c r="N19" i="24"/>
  <c r="M18" i="24"/>
  <c r="N18" i="24"/>
  <c r="N16" i="24" s="1"/>
  <c r="D17" i="24"/>
  <c r="E17" i="24"/>
  <c r="F17" i="24"/>
  <c r="G17" i="24"/>
  <c r="I17" i="24"/>
  <c r="J17" i="24"/>
  <c r="K17" i="24"/>
  <c r="L17" i="24"/>
  <c r="M17" i="24"/>
  <c r="N17" i="24"/>
  <c r="O17" i="24"/>
  <c r="P17" i="24"/>
  <c r="Q17" i="24"/>
  <c r="R17" i="24"/>
  <c r="S17" i="24"/>
  <c r="T17" i="24"/>
  <c r="U17" i="24"/>
  <c r="V17" i="24"/>
  <c r="W17" i="24"/>
  <c r="X17" i="24"/>
  <c r="Y17" i="24"/>
  <c r="Z17" i="24"/>
  <c r="AA17" i="24"/>
  <c r="H17" i="24"/>
  <c r="M15" i="24"/>
  <c r="N15" i="24"/>
  <c r="M14" i="24"/>
  <c r="N14" i="24"/>
  <c r="D13" i="24"/>
  <c r="E13" i="24"/>
  <c r="F13" i="24"/>
  <c r="G13" i="24"/>
  <c r="I13" i="24"/>
  <c r="J13" i="24"/>
  <c r="K13" i="24"/>
  <c r="L13" i="24"/>
  <c r="M13" i="24"/>
  <c r="N13" i="24"/>
  <c r="O13" i="24"/>
  <c r="P13" i="24"/>
  <c r="Q13" i="24"/>
  <c r="R13" i="24"/>
  <c r="S13" i="24"/>
  <c r="T13" i="24"/>
  <c r="U13" i="24"/>
  <c r="V13" i="24"/>
  <c r="W13" i="24"/>
  <c r="X13" i="24"/>
  <c r="Y13" i="24"/>
  <c r="Z13" i="24"/>
  <c r="AA13" i="24"/>
  <c r="H13" i="24"/>
  <c r="D12" i="24"/>
  <c r="E12" i="24"/>
  <c r="F12" i="24"/>
  <c r="G12" i="24"/>
  <c r="I12" i="24"/>
  <c r="J12" i="24"/>
  <c r="K12" i="24"/>
  <c r="L12" i="24"/>
  <c r="M12" i="24"/>
  <c r="N12" i="24"/>
  <c r="O12" i="24"/>
  <c r="P12" i="24"/>
  <c r="Q12" i="24"/>
  <c r="R12" i="24"/>
  <c r="S12" i="24"/>
  <c r="T12" i="24"/>
  <c r="U12" i="24"/>
  <c r="V12" i="24"/>
  <c r="W12" i="24"/>
  <c r="X12" i="24"/>
  <c r="Y12" i="24"/>
  <c r="Z12" i="24"/>
  <c r="AA12" i="24"/>
  <c r="H12" i="24"/>
  <c r="E11" i="24"/>
  <c r="F11" i="24"/>
  <c r="J11" i="24"/>
  <c r="M11" i="24"/>
  <c r="N11" i="24"/>
  <c r="Q11" i="24"/>
  <c r="R11" i="24"/>
  <c r="T11" i="24"/>
  <c r="U11" i="24"/>
  <c r="V11" i="24"/>
  <c r="W11" i="24"/>
  <c r="Y11" i="24"/>
  <c r="Z11" i="24"/>
  <c r="AA11" i="24"/>
  <c r="D10" i="24"/>
  <c r="E10" i="24"/>
  <c r="F10" i="24"/>
  <c r="G10" i="24"/>
  <c r="I10" i="24"/>
  <c r="J10" i="24"/>
  <c r="K10" i="24"/>
  <c r="L10" i="24"/>
  <c r="M10" i="24"/>
  <c r="N10" i="24"/>
  <c r="O10" i="24"/>
  <c r="P10" i="24"/>
  <c r="Q10" i="24"/>
  <c r="R10" i="24"/>
  <c r="S10" i="24"/>
  <c r="T10" i="24"/>
  <c r="U10" i="24"/>
  <c r="V10" i="24"/>
  <c r="W10" i="24"/>
  <c r="X10" i="24"/>
  <c r="Y10" i="24"/>
  <c r="Z10" i="24"/>
  <c r="AA10" i="24"/>
  <c r="H10" i="24"/>
  <c r="M9" i="24"/>
  <c r="N9" i="24"/>
  <c r="D8" i="24"/>
  <c r="E8" i="24"/>
  <c r="F8" i="24"/>
  <c r="G8" i="24"/>
  <c r="I8" i="24"/>
  <c r="J8" i="24"/>
  <c r="K8" i="24"/>
  <c r="L8" i="24"/>
  <c r="M8" i="24"/>
  <c r="N8" i="24"/>
  <c r="O8" i="24"/>
  <c r="P8" i="24"/>
  <c r="Q8" i="24"/>
  <c r="R8" i="24"/>
  <c r="S8" i="24"/>
  <c r="T8" i="24"/>
  <c r="U8" i="24"/>
  <c r="V8" i="24"/>
  <c r="W8" i="24"/>
  <c r="X8" i="24"/>
  <c r="Y8" i="24"/>
  <c r="Z8" i="24"/>
  <c r="AA8" i="24"/>
  <c r="H8" i="24"/>
  <c r="AB50" i="307"/>
  <c r="X50" i="307"/>
  <c r="P50" i="307"/>
  <c r="T50" i="307"/>
  <c r="Z62" i="306"/>
  <c r="Y62" i="306"/>
  <c r="U62" i="306"/>
  <c r="T62" i="306"/>
  <c r="Q62" i="306"/>
  <c r="P62" i="306"/>
  <c r="M62" i="306"/>
  <c r="AA60" i="306"/>
  <c r="W60" i="306"/>
  <c r="S60" i="306"/>
  <c r="R60" i="306"/>
  <c r="O60" i="306" s="1"/>
  <c r="K60" i="306"/>
  <c r="I60" i="306"/>
  <c r="H60" i="306"/>
  <c r="F60" i="306"/>
  <c r="AA59" i="306"/>
  <c r="X59" i="306"/>
  <c r="W59" i="306" s="1"/>
  <c r="S59" i="306"/>
  <c r="O59" i="306"/>
  <c r="K59" i="306"/>
  <c r="J59" i="306"/>
  <c r="I59" i="306"/>
  <c r="H59" i="306"/>
  <c r="G59" i="306" s="1"/>
  <c r="F59" i="306"/>
  <c r="AA58" i="306"/>
  <c r="X58" i="306"/>
  <c r="H58" i="306" s="1"/>
  <c r="G58" i="306" s="1"/>
  <c r="W58" i="306"/>
  <c r="S58" i="306"/>
  <c r="O58" i="306"/>
  <c r="K58" i="306"/>
  <c r="J58" i="306"/>
  <c r="I58" i="306"/>
  <c r="F58" i="306"/>
  <c r="AA57" i="306"/>
  <c r="X57" i="306"/>
  <c r="H57" i="306" s="1"/>
  <c r="G57" i="306" s="1"/>
  <c r="W57" i="306"/>
  <c r="S57" i="306"/>
  <c r="O57" i="306"/>
  <c r="K57" i="306"/>
  <c r="J57" i="306"/>
  <c r="I57" i="306"/>
  <c r="F57" i="306"/>
  <c r="AA56" i="306"/>
  <c r="X56" i="306"/>
  <c r="X62" i="306" s="1"/>
  <c r="S56" i="306"/>
  <c r="O56" i="306"/>
  <c r="K56" i="306"/>
  <c r="I56" i="306"/>
  <c r="H56" i="306"/>
  <c r="G56" i="306" s="1"/>
  <c r="F56" i="306"/>
  <c r="AA55" i="306"/>
  <c r="W55" i="306"/>
  <c r="S55" i="306"/>
  <c r="R55" i="306"/>
  <c r="O55" i="306"/>
  <c r="N55" i="306"/>
  <c r="K55" i="306" s="1"/>
  <c r="I55" i="306"/>
  <c r="H55" i="306"/>
  <c r="AA54" i="306"/>
  <c r="W54" i="306"/>
  <c r="S54" i="306"/>
  <c r="R54" i="306"/>
  <c r="O54" i="306" s="1"/>
  <c r="L54" i="306"/>
  <c r="I54" i="306"/>
  <c r="H54" i="306"/>
  <c r="F54" i="306"/>
  <c r="N54" i="306" s="1"/>
  <c r="AA53" i="306"/>
  <c r="W53" i="306"/>
  <c r="S53" i="306"/>
  <c r="N53" i="306"/>
  <c r="L53" i="306"/>
  <c r="K53" i="306" s="1"/>
  <c r="I53" i="306"/>
  <c r="F53" i="306"/>
  <c r="R53" i="306" s="1"/>
  <c r="O53" i="306" s="1"/>
  <c r="AA52" i="306"/>
  <c r="W52" i="306"/>
  <c r="S52" i="306"/>
  <c r="R52" i="306"/>
  <c r="O52" i="306"/>
  <c r="N52" i="306"/>
  <c r="K52" i="306" s="1"/>
  <c r="I52" i="306"/>
  <c r="H52" i="306"/>
  <c r="AA51" i="306"/>
  <c r="W51" i="306"/>
  <c r="V51" i="306"/>
  <c r="S51" i="306" s="1"/>
  <c r="O51" i="306"/>
  <c r="K51" i="306"/>
  <c r="J51" i="306"/>
  <c r="I51" i="306"/>
  <c r="G51" i="306" s="1"/>
  <c r="F51" i="306"/>
  <c r="AA50" i="306"/>
  <c r="W50" i="306"/>
  <c r="V50" i="306"/>
  <c r="S50" i="306"/>
  <c r="O50" i="306"/>
  <c r="K50" i="306"/>
  <c r="I50" i="306"/>
  <c r="H50" i="306"/>
  <c r="F50" i="306"/>
  <c r="F62" i="306" s="1"/>
  <c r="AA49" i="306"/>
  <c r="W49" i="306"/>
  <c r="S49" i="306"/>
  <c r="R49" i="306"/>
  <c r="O49" i="306"/>
  <c r="N49" i="306"/>
  <c r="K49" i="306" s="1"/>
  <c r="I49" i="306"/>
  <c r="H49" i="306"/>
  <c r="AA48" i="306"/>
  <c r="W48" i="306"/>
  <c r="S48" i="306"/>
  <c r="N48" i="306"/>
  <c r="J48" i="306" s="1"/>
  <c r="K48" i="306"/>
  <c r="I48" i="306"/>
  <c r="H48" i="306"/>
  <c r="F48" i="306"/>
  <c r="R48" i="306" s="1"/>
  <c r="AA47" i="306"/>
  <c r="W47" i="306"/>
  <c r="V47" i="306"/>
  <c r="S47" i="306" s="1"/>
  <c r="S62" i="306" s="1"/>
  <c r="O47" i="306"/>
  <c r="J47" i="306"/>
  <c r="I47" i="306"/>
  <c r="I62" i="306" s="1"/>
  <c r="H47" i="306"/>
  <c r="G47" i="306"/>
  <c r="F47" i="306"/>
  <c r="X58" i="303"/>
  <c r="X59" i="303"/>
  <c r="X60" i="303"/>
  <c r="H60" i="303" s="1"/>
  <c r="G60" i="303" s="1"/>
  <c r="X61" i="303"/>
  <c r="X57" i="303"/>
  <c r="H57" i="303" s="1"/>
  <c r="G57" i="303" s="1"/>
  <c r="AA55" i="303"/>
  <c r="W58" i="303"/>
  <c r="AC63" i="303"/>
  <c r="AD63" i="303"/>
  <c r="AB58" i="303"/>
  <c r="AB59" i="303"/>
  <c r="AB60" i="303"/>
  <c r="AB61" i="303"/>
  <c r="AB57" i="303"/>
  <c r="Z63" i="303"/>
  <c r="Y63" i="303"/>
  <c r="U63" i="303"/>
  <c r="T63" i="303"/>
  <c r="Q63" i="303"/>
  <c r="P63" i="303"/>
  <c r="M63" i="303"/>
  <c r="AA61" i="303"/>
  <c r="W61" i="303"/>
  <c r="S61" i="303"/>
  <c r="K61" i="303"/>
  <c r="I61" i="303"/>
  <c r="H61" i="303"/>
  <c r="F61" i="303"/>
  <c r="AA60" i="303"/>
  <c r="W60" i="303"/>
  <c r="S60" i="303"/>
  <c r="O60" i="303"/>
  <c r="K60" i="303"/>
  <c r="J60" i="303"/>
  <c r="I60" i="303"/>
  <c r="F60" i="303"/>
  <c r="AA59" i="303"/>
  <c r="S59" i="303"/>
  <c r="O59" i="303"/>
  <c r="K59" i="303"/>
  <c r="J59" i="303"/>
  <c r="I59" i="303"/>
  <c r="F59" i="303"/>
  <c r="AA58" i="303"/>
  <c r="S58" i="303"/>
  <c r="O58" i="303"/>
  <c r="K58" i="303"/>
  <c r="J58" i="303"/>
  <c r="I58" i="303"/>
  <c r="F58" i="303"/>
  <c r="S57" i="303"/>
  <c r="O57" i="303"/>
  <c r="K57" i="303"/>
  <c r="I57" i="303"/>
  <c r="F57" i="303"/>
  <c r="S56" i="303"/>
  <c r="R56" i="303"/>
  <c r="O56" i="303"/>
  <c r="N56" i="303"/>
  <c r="K56" i="303"/>
  <c r="J56" i="303"/>
  <c r="I56" i="303"/>
  <c r="W55" i="303"/>
  <c r="S55" i="303"/>
  <c r="I55" i="303"/>
  <c r="F55" i="303"/>
  <c r="R55" i="303" s="1"/>
  <c r="O55" i="303" s="1"/>
  <c r="AA54" i="303"/>
  <c r="W54" i="303"/>
  <c r="S54" i="303"/>
  <c r="L54" i="303"/>
  <c r="H54" i="303" s="1"/>
  <c r="I54" i="303"/>
  <c r="F54" i="303"/>
  <c r="N54" i="303" s="1"/>
  <c r="AA53" i="303"/>
  <c r="W53" i="303"/>
  <c r="S53" i="303"/>
  <c r="R53" i="303"/>
  <c r="O53" i="303"/>
  <c r="N53" i="303"/>
  <c r="K53" i="303" s="1"/>
  <c r="J53" i="303"/>
  <c r="I53" i="303"/>
  <c r="H53" i="303"/>
  <c r="G53" i="303"/>
  <c r="AA52" i="303"/>
  <c r="W52" i="303"/>
  <c r="V52" i="303"/>
  <c r="S52" i="303" s="1"/>
  <c r="O52" i="303"/>
  <c r="K52" i="303"/>
  <c r="J52" i="303"/>
  <c r="I52" i="303"/>
  <c r="G52" i="303" s="1"/>
  <c r="F52" i="303"/>
  <c r="AA51" i="303"/>
  <c r="W51" i="303"/>
  <c r="V51" i="303"/>
  <c r="S51" i="303" s="1"/>
  <c r="O51" i="303"/>
  <c r="K51" i="303"/>
  <c r="I51" i="303"/>
  <c r="H51" i="303"/>
  <c r="F51" i="303"/>
  <c r="J51" i="303" s="1"/>
  <c r="AA50" i="303"/>
  <c r="W50" i="303"/>
  <c r="S50" i="303"/>
  <c r="R50" i="303"/>
  <c r="O50" i="303"/>
  <c r="N50" i="303"/>
  <c r="K50" i="303" s="1"/>
  <c r="J50" i="303"/>
  <c r="I50" i="303"/>
  <c r="H50" i="303"/>
  <c r="G50" i="303"/>
  <c r="AA49" i="303"/>
  <c r="W49" i="303"/>
  <c r="S49" i="303"/>
  <c r="N49" i="303"/>
  <c r="K49" i="303"/>
  <c r="I49" i="303"/>
  <c r="H49" i="303"/>
  <c r="F49" i="303"/>
  <c r="R49" i="303" s="1"/>
  <c r="AA48" i="303"/>
  <c r="W48" i="303"/>
  <c r="V48" i="303"/>
  <c r="V63" i="303" s="1"/>
  <c r="S48" i="303"/>
  <c r="O48" i="303"/>
  <c r="I48" i="303"/>
  <c r="H48" i="303"/>
  <c r="F48" i="303"/>
  <c r="V48" i="302"/>
  <c r="R48" i="301"/>
  <c r="AB51" i="311"/>
  <c r="X51" i="311"/>
  <c r="T51" i="311"/>
  <c r="T48" i="311"/>
  <c r="Z63" i="310"/>
  <c r="Y63" i="310"/>
  <c r="U63" i="310"/>
  <c r="T63" i="310"/>
  <c r="Q63" i="310"/>
  <c r="P63" i="310"/>
  <c r="M63" i="310"/>
  <c r="I63" i="310"/>
  <c r="AA61" i="310"/>
  <c r="W61" i="310"/>
  <c r="S61" i="310"/>
  <c r="R61" i="310"/>
  <c r="J61" i="310" s="1"/>
  <c r="G61" i="310" s="1"/>
  <c r="O61" i="310"/>
  <c r="K61" i="310"/>
  <c r="I61" i="310"/>
  <c r="H61" i="310"/>
  <c r="F61" i="310"/>
  <c r="AA60" i="310"/>
  <c r="X60" i="310"/>
  <c r="H60" i="310" s="1"/>
  <c r="G60" i="310" s="1"/>
  <c r="S60" i="310"/>
  <c r="O60" i="310"/>
  <c r="K60" i="310"/>
  <c r="J60" i="310"/>
  <c r="I60" i="310"/>
  <c r="F60" i="310"/>
  <c r="AA59" i="310"/>
  <c r="X59" i="310"/>
  <c r="H59" i="310" s="1"/>
  <c r="G59" i="310" s="1"/>
  <c r="W59" i="310"/>
  <c r="S59" i="310"/>
  <c r="O59" i="310"/>
  <c r="K59" i="310"/>
  <c r="J59" i="310"/>
  <c r="I59" i="310"/>
  <c r="F59" i="310"/>
  <c r="AA58" i="310"/>
  <c r="X58" i="310"/>
  <c r="W58" i="310"/>
  <c r="S58" i="310"/>
  <c r="O58" i="310"/>
  <c r="K58" i="310"/>
  <c r="J58" i="310"/>
  <c r="I58" i="310"/>
  <c r="H58" i="310"/>
  <c r="G58" i="310" s="1"/>
  <c r="F58" i="310"/>
  <c r="AA57" i="310"/>
  <c r="X57" i="310"/>
  <c r="X63" i="310" s="1"/>
  <c r="W57" i="310"/>
  <c r="S57" i="310"/>
  <c r="O57" i="310"/>
  <c r="K57" i="310"/>
  <c r="I57" i="310"/>
  <c r="H57" i="310"/>
  <c r="G57" i="310"/>
  <c r="F57" i="310"/>
  <c r="AA56" i="310"/>
  <c r="W56" i="310"/>
  <c r="S56" i="310"/>
  <c r="R56" i="310"/>
  <c r="O56" i="310" s="1"/>
  <c r="N56" i="310"/>
  <c r="J56" i="310" s="1"/>
  <c r="G56" i="310" s="1"/>
  <c r="K56" i="310"/>
  <c r="I56" i="310"/>
  <c r="H56" i="310"/>
  <c r="AA55" i="310"/>
  <c r="W55" i="310"/>
  <c r="S55" i="310"/>
  <c r="R55" i="310"/>
  <c r="O55" i="310" s="1"/>
  <c r="N55" i="310"/>
  <c r="L55" i="310"/>
  <c r="K55" i="310"/>
  <c r="J55" i="310"/>
  <c r="G55" i="310" s="1"/>
  <c r="I55" i="310"/>
  <c r="H55" i="310"/>
  <c r="F55" i="310"/>
  <c r="AA54" i="310"/>
  <c r="W54" i="310"/>
  <c r="S54" i="310"/>
  <c r="R54" i="310"/>
  <c r="O54" i="310" s="1"/>
  <c r="N54" i="310"/>
  <c r="J54" i="310" s="1"/>
  <c r="L54" i="310"/>
  <c r="K54" i="310" s="1"/>
  <c r="I54" i="310"/>
  <c r="F54" i="310"/>
  <c r="AA53" i="310"/>
  <c r="W53" i="310"/>
  <c r="S53" i="310"/>
  <c r="R53" i="310"/>
  <c r="O53" i="310"/>
  <c r="N53" i="310"/>
  <c r="J53" i="310" s="1"/>
  <c r="K53" i="310"/>
  <c r="I53" i="310"/>
  <c r="H53" i="310"/>
  <c r="AA52" i="310"/>
  <c r="W52" i="310"/>
  <c r="V52" i="310"/>
  <c r="S52" i="310"/>
  <c r="O52" i="310"/>
  <c r="K52" i="310"/>
  <c r="J52" i="310"/>
  <c r="G52" i="310" s="1"/>
  <c r="I52" i="310"/>
  <c r="F52" i="310"/>
  <c r="AA51" i="310"/>
  <c r="W51" i="310"/>
  <c r="V51" i="310"/>
  <c r="S51" i="310"/>
  <c r="O51" i="310"/>
  <c r="K51" i="310"/>
  <c r="I51" i="310"/>
  <c r="H51" i="310"/>
  <c r="F51" i="310"/>
  <c r="J51" i="310" s="1"/>
  <c r="G51" i="310" s="1"/>
  <c r="AA50" i="310"/>
  <c r="W50" i="310"/>
  <c r="S50" i="310"/>
  <c r="R50" i="310"/>
  <c r="O50" i="310"/>
  <c r="N50" i="310"/>
  <c r="J50" i="310" s="1"/>
  <c r="K50" i="310"/>
  <c r="I50" i="310"/>
  <c r="H50" i="310"/>
  <c r="G50" i="310" s="1"/>
  <c r="AA49" i="310"/>
  <c r="W49" i="310"/>
  <c r="S49" i="310"/>
  <c r="I49" i="310"/>
  <c r="H49" i="310"/>
  <c r="F49" i="310"/>
  <c r="F63" i="310" s="1"/>
  <c r="AA48" i="310"/>
  <c r="W48" i="310"/>
  <c r="V48" i="310"/>
  <c r="S48" i="310" s="1"/>
  <c r="S63" i="310" s="1"/>
  <c r="O48" i="310"/>
  <c r="J48" i="310"/>
  <c r="I48" i="310"/>
  <c r="H48" i="310"/>
  <c r="F48" i="310"/>
  <c r="N6" i="24" l="1"/>
  <c r="N52" i="24" s="1"/>
  <c r="M16" i="24"/>
  <c r="M6" i="24" s="1"/>
  <c r="M52" i="24" s="1"/>
  <c r="J53" i="306"/>
  <c r="G48" i="306"/>
  <c r="G60" i="306"/>
  <c r="R62" i="306"/>
  <c r="O48" i="306"/>
  <c r="O62" i="306" s="1"/>
  <c r="G49" i="306"/>
  <c r="K54" i="306"/>
  <c r="J54" i="306"/>
  <c r="G54" i="306" s="1"/>
  <c r="J49" i="306"/>
  <c r="J52" i="306"/>
  <c r="G52" i="306" s="1"/>
  <c r="L62" i="306"/>
  <c r="V62" i="306"/>
  <c r="J50" i="306"/>
  <c r="G50" i="306" s="1"/>
  <c r="W56" i="306"/>
  <c r="W62" i="306" s="1"/>
  <c r="J60" i="306"/>
  <c r="H53" i="306"/>
  <c r="G53" i="306" s="1"/>
  <c r="J55" i="306"/>
  <c r="G55" i="306" s="1"/>
  <c r="AA56" i="303"/>
  <c r="AA63" i="303" s="1"/>
  <c r="H56" i="303"/>
  <c r="G56" i="303" s="1"/>
  <c r="AB63" i="303"/>
  <c r="W56" i="303"/>
  <c r="H59" i="303"/>
  <c r="G59" i="303" s="1"/>
  <c r="AA57" i="303"/>
  <c r="F63" i="303"/>
  <c r="G51" i="303"/>
  <c r="R63" i="303"/>
  <c r="J49" i="303"/>
  <c r="G49" i="303" s="1"/>
  <c r="O49" i="303"/>
  <c r="S63" i="303"/>
  <c r="K54" i="303"/>
  <c r="O61" i="303"/>
  <c r="J61" i="303"/>
  <c r="G61" i="303" s="1"/>
  <c r="J48" i="303"/>
  <c r="R54" i="303"/>
  <c r="O54" i="303" s="1"/>
  <c r="H58" i="303"/>
  <c r="G58" i="303" s="1"/>
  <c r="I63" i="303"/>
  <c r="W59" i="303"/>
  <c r="L55" i="303"/>
  <c r="N55" i="303"/>
  <c r="J55" i="303" s="1"/>
  <c r="W57" i="303"/>
  <c r="X63" i="303"/>
  <c r="H63" i="310"/>
  <c r="W63" i="310"/>
  <c r="G53" i="310"/>
  <c r="N49" i="310"/>
  <c r="R49" i="310"/>
  <c r="L63" i="310"/>
  <c r="H54" i="310"/>
  <c r="G54" i="310" s="1"/>
  <c r="V63" i="310"/>
  <c r="W60" i="310"/>
  <c r="G48" i="310"/>
  <c r="G62" i="306" l="1"/>
  <c r="J62" i="306"/>
  <c r="H62" i="306"/>
  <c r="W63" i="303"/>
  <c r="O63" i="303"/>
  <c r="G48" i="303"/>
  <c r="H55" i="303"/>
  <c r="K55" i="303"/>
  <c r="L63" i="303"/>
  <c r="J54" i="303"/>
  <c r="G54" i="303" s="1"/>
  <c r="R63" i="310"/>
  <c r="O49" i="310"/>
  <c r="O63" i="310" s="1"/>
  <c r="J49" i="310"/>
  <c r="K49" i="310"/>
  <c r="G55" i="303" l="1"/>
  <c r="H63" i="303"/>
  <c r="G63" i="303"/>
  <c r="J63" i="303"/>
  <c r="G49" i="310"/>
  <c r="G63" i="310" s="1"/>
  <c r="J63" i="310"/>
  <c r="T48" i="309" l="1"/>
  <c r="T54" i="309"/>
  <c r="T52" i="309"/>
  <c r="T51" i="309"/>
  <c r="T58" i="308"/>
  <c r="T59" i="308"/>
  <c r="T60" i="308"/>
  <c r="T61" i="308"/>
  <c r="T57" i="308"/>
  <c r="R48" i="308"/>
  <c r="F58" i="308"/>
  <c r="F59" i="308"/>
  <c r="F60" i="308"/>
  <c r="F61" i="308"/>
  <c r="F57" i="308"/>
  <c r="AB51" i="297"/>
  <c r="X51" i="297"/>
  <c r="V48" i="297"/>
  <c r="E48" i="297"/>
  <c r="R55" i="296"/>
  <c r="E55" i="296"/>
  <c r="R52" i="296"/>
  <c r="R49" i="296"/>
  <c r="E49" i="296"/>
  <c r="AB55" i="295" l="1"/>
  <c r="X55" i="295"/>
  <c r="T54" i="295"/>
  <c r="V53" i="295"/>
  <c r="V51" i="295"/>
  <c r="V48" i="295"/>
  <c r="V58" i="294"/>
  <c r="V59" i="294"/>
  <c r="V60" i="294"/>
  <c r="V61" i="294"/>
  <c r="V55" i="294"/>
  <c r="X51" i="294"/>
  <c r="T51" i="294"/>
  <c r="V48" i="294"/>
  <c r="F58" i="294"/>
  <c r="F59" i="294"/>
  <c r="F60" i="294"/>
  <c r="F61" i="294"/>
  <c r="F57" i="294"/>
  <c r="V57" i="294" s="1"/>
  <c r="AD64" i="293"/>
  <c r="AC64" i="293"/>
  <c r="AB64" i="293"/>
  <c r="Y64" i="293"/>
  <c r="U64" i="293"/>
  <c r="N64" i="293"/>
  <c r="M64" i="293"/>
  <c r="L64" i="293"/>
  <c r="AA62" i="293"/>
  <c r="S62" i="293"/>
  <c r="K62" i="293"/>
  <c r="J62" i="293"/>
  <c r="I62" i="293"/>
  <c r="E62" i="293"/>
  <c r="X62" i="293" s="1"/>
  <c r="AA61" i="293"/>
  <c r="X61" i="293"/>
  <c r="W61" i="293"/>
  <c r="S61" i="293"/>
  <c r="K61" i="293"/>
  <c r="J61" i="293"/>
  <c r="I61" i="293"/>
  <c r="H61" i="293"/>
  <c r="G61" i="293" s="1"/>
  <c r="F61" i="293"/>
  <c r="AA60" i="293"/>
  <c r="X60" i="293"/>
  <c r="H60" i="293" s="1"/>
  <c r="S60" i="293"/>
  <c r="K60" i="293"/>
  <c r="J60" i="293"/>
  <c r="I60" i="293"/>
  <c r="F60" i="293"/>
  <c r="AA59" i="293"/>
  <c r="X59" i="293"/>
  <c r="W59" i="293" s="1"/>
  <c r="S59" i="293"/>
  <c r="K59" i="293"/>
  <c r="J59" i="293"/>
  <c r="I59" i="293"/>
  <c r="F59" i="293"/>
  <c r="AA58" i="293"/>
  <c r="X58" i="293"/>
  <c r="H58" i="293" s="1"/>
  <c r="S58" i="293"/>
  <c r="O58" i="293"/>
  <c r="K58" i="293"/>
  <c r="J58" i="293"/>
  <c r="I58" i="293"/>
  <c r="F58" i="293"/>
  <c r="AA57" i="293"/>
  <c r="W57" i="293"/>
  <c r="S57" i="293"/>
  <c r="R57" i="293"/>
  <c r="O57" i="293" s="1"/>
  <c r="K57" i="293"/>
  <c r="AA56" i="293"/>
  <c r="Z56" i="293"/>
  <c r="Z64" i="293" s="1"/>
  <c r="V56" i="293"/>
  <c r="S56" i="293"/>
  <c r="O56" i="293"/>
  <c r="K56" i="293"/>
  <c r="I56" i="293"/>
  <c r="H56" i="293"/>
  <c r="F56" i="293"/>
  <c r="AA55" i="293"/>
  <c r="W55" i="293"/>
  <c r="V55" i="293"/>
  <c r="V64" i="293" s="1"/>
  <c r="O55" i="293"/>
  <c r="K55" i="293"/>
  <c r="I55" i="293"/>
  <c r="H55" i="293"/>
  <c r="F55" i="293"/>
  <c r="AA54" i="293"/>
  <c r="W54" i="293"/>
  <c r="S54" i="293"/>
  <c r="R54" i="293"/>
  <c r="O54" i="293" s="1"/>
  <c r="K54" i="293"/>
  <c r="AA53" i="293"/>
  <c r="W53" i="293"/>
  <c r="S53" i="293"/>
  <c r="O53" i="293"/>
  <c r="K53" i="293"/>
  <c r="J53" i="293"/>
  <c r="I53" i="293"/>
  <c r="H53" i="293"/>
  <c r="F53" i="293"/>
  <c r="AA52" i="293"/>
  <c r="X52" i="293"/>
  <c r="W52" i="293" s="1"/>
  <c r="V52" i="293"/>
  <c r="J52" i="293" s="1"/>
  <c r="S52" i="293"/>
  <c r="O52" i="293"/>
  <c r="K52" i="293"/>
  <c r="I52" i="293"/>
  <c r="F52" i="293"/>
  <c r="AA51" i="293"/>
  <c r="W51" i="293"/>
  <c r="S51" i="293"/>
  <c r="R51" i="293"/>
  <c r="O51" i="293" s="1"/>
  <c r="K51" i="293"/>
  <c r="AA50" i="293"/>
  <c r="W50" i="293"/>
  <c r="S50" i="293"/>
  <c r="O50" i="293"/>
  <c r="K50" i="293"/>
  <c r="J50" i="293"/>
  <c r="I50" i="293"/>
  <c r="H50" i="293"/>
  <c r="F50" i="293"/>
  <c r="AA49" i="293"/>
  <c r="W49" i="293"/>
  <c r="T49" i="293"/>
  <c r="T64" i="293" s="1"/>
  <c r="R49" i="293"/>
  <c r="J49" i="293" s="1"/>
  <c r="I49" i="293"/>
  <c r="H49" i="293"/>
  <c r="F49" i="293"/>
  <c r="T49" i="289"/>
  <c r="X60" i="289"/>
  <c r="X61" i="289"/>
  <c r="X62" i="289"/>
  <c r="X59" i="289"/>
  <c r="X58" i="289"/>
  <c r="Z56" i="289"/>
  <c r="V56" i="289"/>
  <c r="V55" i="289"/>
  <c r="X52" i="289"/>
  <c r="V52" i="289"/>
  <c r="F59" i="289"/>
  <c r="F60" i="289"/>
  <c r="F61" i="289"/>
  <c r="F62" i="289"/>
  <c r="F58" i="289"/>
  <c r="Z56" i="287"/>
  <c r="J56" i="287" s="1"/>
  <c r="G57" i="287"/>
  <c r="J50" i="287"/>
  <c r="J51" i="287"/>
  <c r="J52" i="287"/>
  <c r="J53" i="287"/>
  <c r="J54" i="287"/>
  <c r="J57" i="287"/>
  <c r="X63" i="287"/>
  <c r="X62" i="287"/>
  <c r="X61" i="287"/>
  <c r="X60" i="287"/>
  <c r="X59" i="287"/>
  <c r="Z57" i="287"/>
  <c r="F57" i="287"/>
  <c r="Z55" i="287"/>
  <c r="F60" i="287"/>
  <c r="F61" i="287"/>
  <c r="F62" i="287"/>
  <c r="F63" i="287"/>
  <c r="F59" i="287"/>
  <c r="V49" i="287"/>
  <c r="AC29" i="197"/>
  <c r="AB29" i="197"/>
  <c r="Z29" i="197"/>
  <c r="Y29" i="197"/>
  <c r="X29" i="197"/>
  <c r="W29" i="197"/>
  <c r="V29" i="197"/>
  <c r="U29" i="197"/>
  <c r="T29" i="197"/>
  <c r="Q29" i="197"/>
  <c r="P29" i="197"/>
  <c r="M29" i="197"/>
  <c r="AA27" i="197"/>
  <c r="W27" i="197"/>
  <c r="S27" i="197"/>
  <c r="R27" i="197"/>
  <c r="O27" i="197" s="1"/>
  <c r="K27" i="197"/>
  <c r="J27" i="197"/>
  <c r="I27" i="197"/>
  <c r="G27" i="197" s="1"/>
  <c r="H27" i="197"/>
  <c r="F27" i="197"/>
  <c r="AA26" i="197"/>
  <c r="W26" i="197"/>
  <c r="S26" i="197"/>
  <c r="R26" i="197"/>
  <c r="O26" i="197" s="1"/>
  <c r="K26" i="197"/>
  <c r="I26" i="197"/>
  <c r="H26" i="197"/>
  <c r="F26" i="197"/>
  <c r="AA25" i="197"/>
  <c r="W25" i="197"/>
  <c r="S25" i="197"/>
  <c r="R25" i="197"/>
  <c r="O25" i="197" s="1"/>
  <c r="K25" i="197"/>
  <c r="I25" i="197"/>
  <c r="H25" i="197"/>
  <c r="F25" i="197"/>
  <c r="AA24" i="197"/>
  <c r="W24" i="197"/>
  <c r="S24" i="197"/>
  <c r="K24" i="197"/>
  <c r="I24" i="197"/>
  <c r="H24" i="197"/>
  <c r="F24" i="197"/>
  <c r="R24" i="197" s="1"/>
  <c r="AA23" i="197"/>
  <c r="W23" i="197"/>
  <c r="S23" i="197"/>
  <c r="K23" i="197"/>
  <c r="I23" i="197"/>
  <c r="H23" i="197"/>
  <c r="F23" i="197"/>
  <c r="R23" i="197" s="1"/>
  <c r="AA22" i="197"/>
  <c r="W22" i="197"/>
  <c r="S22" i="197"/>
  <c r="R22" i="197"/>
  <c r="O22" i="197"/>
  <c r="N22" i="197"/>
  <c r="K22" i="197"/>
  <c r="J22" i="197"/>
  <c r="I22" i="197"/>
  <c r="G22" i="197" s="1"/>
  <c r="H22" i="197"/>
  <c r="AA21" i="197"/>
  <c r="W21" i="197"/>
  <c r="S21" i="197"/>
  <c r="I21" i="197"/>
  <c r="F21" i="197"/>
  <c r="N21" i="197" s="1"/>
  <c r="AA20" i="197"/>
  <c r="W20" i="197"/>
  <c r="S20" i="197"/>
  <c r="N20" i="197"/>
  <c r="L20" i="197"/>
  <c r="H20" i="197" s="1"/>
  <c r="I20" i="197"/>
  <c r="F20" i="197"/>
  <c r="R20" i="197" s="1"/>
  <c r="AA19" i="197"/>
  <c r="W19" i="197"/>
  <c r="S19" i="197"/>
  <c r="R19" i="197"/>
  <c r="O19" i="197" s="1"/>
  <c r="N19" i="197"/>
  <c r="K19" i="197"/>
  <c r="I19" i="197"/>
  <c r="H19" i="197"/>
  <c r="AA18" i="197"/>
  <c r="W18" i="197"/>
  <c r="S18" i="197"/>
  <c r="I18" i="197"/>
  <c r="E18" i="197"/>
  <c r="F18" i="197" s="1"/>
  <c r="AA17" i="197"/>
  <c r="W17" i="197"/>
  <c r="S17" i="197"/>
  <c r="O17" i="197"/>
  <c r="I17" i="197"/>
  <c r="H17" i="197"/>
  <c r="F17" i="197"/>
  <c r="N17" i="197" s="1"/>
  <c r="AA16" i="197"/>
  <c r="W16" i="197"/>
  <c r="S16" i="197"/>
  <c r="R16" i="197"/>
  <c r="O16" i="197"/>
  <c r="N16" i="197"/>
  <c r="K16" i="197"/>
  <c r="J16" i="197"/>
  <c r="I16" i="197"/>
  <c r="G16" i="197" s="1"/>
  <c r="H16" i="197"/>
  <c r="AA15" i="197"/>
  <c r="W15" i="197"/>
  <c r="S15" i="197"/>
  <c r="N15" i="197"/>
  <c r="I15" i="197"/>
  <c r="H15" i="197"/>
  <c r="F15" i="197"/>
  <c r="F29" i="197" s="1"/>
  <c r="AD14" i="197"/>
  <c r="AD29" i="197" s="1"/>
  <c r="Z14" i="197"/>
  <c r="W14" i="197"/>
  <c r="V14" i="197"/>
  <c r="S14" i="197"/>
  <c r="S29" i="197" s="1"/>
  <c r="R14" i="197"/>
  <c r="O14" i="197"/>
  <c r="K14" i="197"/>
  <c r="I14" i="197"/>
  <c r="I29" i="197" s="1"/>
  <c r="H14" i="197"/>
  <c r="F14" i="197"/>
  <c r="Q63" i="284"/>
  <c r="P63" i="284"/>
  <c r="M63" i="284"/>
  <c r="R61" i="284"/>
  <c r="O61" i="284"/>
  <c r="K61" i="284"/>
  <c r="J61" i="284"/>
  <c r="I61" i="284"/>
  <c r="H61" i="284"/>
  <c r="G61" i="284" s="1"/>
  <c r="F61" i="284"/>
  <c r="R60" i="284"/>
  <c r="O60" i="284"/>
  <c r="K60" i="284"/>
  <c r="J60" i="284"/>
  <c r="I60" i="284"/>
  <c r="H60" i="284"/>
  <c r="G60" i="284" s="1"/>
  <c r="F60" i="284"/>
  <c r="R59" i="284"/>
  <c r="O59" i="284"/>
  <c r="K59" i="284"/>
  <c r="J59" i="284"/>
  <c r="I59" i="284"/>
  <c r="H59" i="284"/>
  <c r="G59" i="284" s="1"/>
  <c r="F59" i="284"/>
  <c r="K58" i="284"/>
  <c r="I58" i="284"/>
  <c r="H58" i="284"/>
  <c r="F58" i="284"/>
  <c r="R58" i="284" s="1"/>
  <c r="O57" i="284"/>
  <c r="K57" i="284"/>
  <c r="J57" i="284"/>
  <c r="I57" i="284"/>
  <c r="G57" i="284" s="1"/>
  <c r="H57" i="284"/>
  <c r="F57" i="284"/>
  <c r="R56" i="284"/>
  <c r="O56" i="284"/>
  <c r="N56" i="284"/>
  <c r="K56" i="284" s="1"/>
  <c r="J56" i="284"/>
  <c r="I56" i="284"/>
  <c r="H56" i="284"/>
  <c r="G56" i="284" s="1"/>
  <c r="N55" i="284"/>
  <c r="L55" i="284"/>
  <c r="H55" i="284" s="1"/>
  <c r="K55" i="284"/>
  <c r="I55" i="284"/>
  <c r="F55" i="284"/>
  <c r="R55" i="284" s="1"/>
  <c r="O55" i="284" s="1"/>
  <c r="R54" i="284"/>
  <c r="O54" i="284" s="1"/>
  <c r="N54" i="284"/>
  <c r="J54" i="284" s="1"/>
  <c r="I54" i="284"/>
  <c r="F54" i="284"/>
  <c r="L54" i="284" s="1"/>
  <c r="R53" i="284"/>
  <c r="J53" i="284" s="1"/>
  <c r="G53" i="284" s="1"/>
  <c r="O53" i="284"/>
  <c r="N53" i="284"/>
  <c r="K53" i="284"/>
  <c r="I53" i="284"/>
  <c r="H53" i="284"/>
  <c r="O52" i="284"/>
  <c r="N52" i="284"/>
  <c r="K52" i="284" s="1"/>
  <c r="I52" i="284"/>
  <c r="F52" i="284"/>
  <c r="J52" i="284" s="1"/>
  <c r="G52" i="284" s="1"/>
  <c r="O51" i="284"/>
  <c r="K51" i="284"/>
  <c r="J51" i="284"/>
  <c r="I51" i="284"/>
  <c r="H51" i="284"/>
  <c r="G51" i="284" s="1"/>
  <c r="F51" i="284"/>
  <c r="R50" i="284"/>
  <c r="O50" i="284"/>
  <c r="N50" i="284"/>
  <c r="J50" i="284" s="1"/>
  <c r="K50" i="284"/>
  <c r="I50" i="284"/>
  <c r="G50" i="284" s="1"/>
  <c r="H50" i="284"/>
  <c r="I49" i="284"/>
  <c r="H49" i="284"/>
  <c r="F49" i="284"/>
  <c r="R49" i="284" s="1"/>
  <c r="O49" i="284" s="1"/>
  <c r="R48" i="284"/>
  <c r="J48" i="284" s="1"/>
  <c r="K48" i="284"/>
  <c r="I48" i="284"/>
  <c r="I63" i="284" s="1"/>
  <c r="H48" i="284"/>
  <c r="F48" i="284"/>
  <c r="F63" i="284" s="1"/>
  <c r="F41" i="284"/>
  <c r="F40" i="284"/>
  <c r="F35" i="284"/>
  <c r="F34" i="284"/>
  <c r="F32" i="284"/>
  <c r="D31" i="284"/>
  <c r="F31" i="284" s="1"/>
  <c r="D28" i="284"/>
  <c r="F28" i="284" s="1"/>
  <c r="D27" i="284"/>
  <c r="F27" i="284" s="1"/>
  <c r="D26" i="284"/>
  <c r="F26" i="284" s="1"/>
  <c r="F43" i="284" s="1"/>
  <c r="D24" i="284"/>
  <c r="A24" i="284"/>
  <c r="D23" i="284"/>
  <c r="D39" i="284" s="1"/>
  <c r="F39" i="284" s="1"/>
  <c r="A23" i="284"/>
  <c r="D11" i="284"/>
  <c r="D10" i="284"/>
  <c r="Q64" i="283"/>
  <c r="P64" i="283"/>
  <c r="I62" i="283"/>
  <c r="H62" i="283"/>
  <c r="F62" i="283"/>
  <c r="R62" i="283" s="1"/>
  <c r="I61" i="283"/>
  <c r="H61" i="283"/>
  <c r="F61" i="283"/>
  <c r="I60" i="283"/>
  <c r="H60" i="283"/>
  <c r="F60" i="283"/>
  <c r="R60" i="283" s="1"/>
  <c r="I59" i="283"/>
  <c r="H59" i="283"/>
  <c r="F59" i="283"/>
  <c r="R59" i="283" s="1"/>
  <c r="O58" i="283"/>
  <c r="I58" i="283"/>
  <c r="H58" i="283"/>
  <c r="F58" i="283"/>
  <c r="J58" i="283" s="1"/>
  <c r="R57" i="283"/>
  <c r="N57" i="283"/>
  <c r="I57" i="283"/>
  <c r="H57" i="283"/>
  <c r="R56" i="283"/>
  <c r="O56" i="283" s="1"/>
  <c r="I56" i="283"/>
  <c r="F56" i="283"/>
  <c r="N56" i="283" s="1"/>
  <c r="N55" i="283"/>
  <c r="L55" i="283"/>
  <c r="H55" i="283" s="1"/>
  <c r="I55" i="283"/>
  <c r="F55" i="283"/>
  <c r="R55" i="283" s="1"/>
  <c r="O55" i="283" s="1"/>
  <c r="R54" i="283"/>
  <c r="O54" i="283"/>
  <c r="N54" i="283"/>
  <c r="I54" i="283"/>
  <c r="H54" i="283"/>
  <c r="O53" i="283"/>
  <c r="I53" i="283"/>
  <c r="F53" i="283"/>
  <c r="J53" i="283" s="1"/>
  <c r="G53" i="283" s="1"/>
  <c r="O52" i="283"/>
  <c r="I52" i="283"/>
  <c r="H52" i="283"/>
  <c r="F52" i="283"/>
  <c r="R51" i="283"/>
  <c r="O51" i="283" s="1"/>
  <c r="N51" i="283"/>
  <c r="I51" i="283"/>
  <c r="H51" i="283"/>
  <c r="N50" i="283"/>
  <c r="I50" i="283"/>
  <c r="H50" i="283"/>
  <c r="F50" i="283"/>
  <c r="R50" i="283" s="1"/>
  <c r="I49" i="283"/>
  <c r="H49" i="283"/>
  <c r="F49" i="283"/>
  <c r="R49" i="283" s="1"/>
  <c r="F42" i="283"/>
  <c r="F41" i="283"/>
  <c r="F36" i="283"/>
  <c r="F35" i="283"/>
  <c r="F33" i="283"/>
  <c r="D30" i="283"/>
  <c r="F30" i="283" s="1"/>
  <c r="D28" i="283"/>
  <c r="F28" i="283" s="1"/>
  <c r="D25" i="283"/>
  <c r="D32" i="283" s="1"/>
  <c r="F32" i="283" s="1"/>
  <c r="A25" i="283"/>
  <c r="D24" i="283"/>
  <c r="D40" i="283" s="1"/>
  <c r="F40" i="283" s="1"/>
  <c r="A24" i="283"/>
  <c r="D12" i="283"/>
  <c r="D11" i="283"/>
  <c r="AC98" i="196"/>
  <c r="Y98" i="196"/>
  <c r="X98" i="196"/>
  <c r="U98" i="196"/>
  <c r="Q98" i="196"/>
  <c r="M98" i="196"/>
  <c r="AB96" i="196"/>
  <c r="AA96" i="196"/>
  <c r="X96" i="196"/>
  <c r="W96" i="196"/>
  <c r="T96" i="196"/>
  <c r="S96" i="196"/>
  <c r="P96" i="196"/>
  <c r="O96" i="196" s="1"/>
  <c r="G96" i="196" s="1"/>
  <c r="L96" i="196"/>
  <c r="K96" i="196"/>
  <c r="J96" i="196"/>
  <c r="I96" i="196"/>
  <c r="F96" i="196"/>
  <c r="AB95" i="196"/>
  <c r="AA95" i="196"/>
  <c r="X95" i="196"/>
  <c r="W95" i="196" s="1"/>
  <c r="T95" i="196"/>
  <c r="H95" i="196" s="1"/>
  <c r="P95" i="196"/>
  <c r="O95" i="196"/>
  <c r="L95" i="196"/>
  <c r="K95" i="196"/>
  <c r="J95" i="196"/>
  <c r="I95" i="196"/>
  <c r="F95" i="196"/>
  <c r="G94" i="196"/>
  <c r="AB93" i="196"/>
  <c r="AB98" i="196" s="1"/>
  <c r="AA93" i="196"/>
  <c r="X93" i="196"/>
  <c r="W93" i="196" s="1"/>
  <c r="T93" i="196"/>
  <c r="T98" i="196" s="1"/>
  <c r="P93" i="196"/>
  <c r="P98" i="196" s="1"/>
  <c r="O93" i="196"/>
  <c r="L93" i="196"/>
  <c r="K93" i="196"/>
  <c r="J93" i="196"/>
  <c r="I93" i="196"/>
  <c r="H93" i="196"/>
  <c r="F93" i="196"/>
  <c r="AA92" i="196"/>
  <c r="W92" i="196"/>
  <c r="S92" i="196"/>
  <c r="O92" i="196"/>
  <c r="L92" i="196"/>
  <c r="L98" i="196" s="1"/>
  <c r="K92" i="196"/>
  <c r="G92" i="196" s="1"/>
  <c r="J92" i="196"/>
  <c r="I92" i="196"/>
  <c r="H92" i="196"/>
  <c r="F92" i="196"/>
  <c r="AA91" i="196"/>
  <c r="W91" i="196"/>
  <c r="S91" i="196"/>
  <c r="O91" i="196"/>
  <c r="K91" i="196"/>
  <c r="G91" i="196" s="1"/>
  <c r="J91" i="196"/>
  <c r="I91" i="196"/>
  <c r="H91" i="196"/>
  <c r="AA90" i="196"/>
  <c r="W90" i="196"/>
  <c r="S90" i="196"/>
  <c r="O90" i="196"/>
  <c r="K90" i="196"/>
  <c r="G90" i="196" s="1"/>
  <c r="J90" i="196"/>
  <c r="I90" i="196"/>
  <c r="H90" i="196"/>
  <c r="F90" i="196"/>
  <c r="AD89" i="196"/>
  <c r="AD98" i="196" s="1"/>
  <c r="AA89" i="196"/>
  <c r="Z89" i="196"/>
  <c r="W89" i="196" s="1"/>
  <c r="V89" i="196"/>
  <c r="V98" i="196" s="1"/>
  <c r="S89" i="196"/>
  <c r="N89" i="196"/>
  <c r="K89" i="196"/>
  <c r="I89" i="196"/>
  <c r="H89" i="196"/>
  <c r="F89" i="196"/>
  <c r="R89" i="196" s="1"/>
  <c r="AA88" i="196"/>
  <c r="W88" i="196"/>
  <c r="S88" i="196"/>
  <c r="O88" i="196"/>
  <c r="G88" i="196" s="1"/>
  <c r="K88" i="196"/>
  <c r="J88" i="196"/>
  <c r="I88" i="196"/>
  <c r="H88" i="196"/>
  <c r="AA87" i="196"/>
  <c r="W87" i="196"/>
  <c r="S87" i="196"/>
  <c r="O87" i="196"/>
  <c r="I87" i="196"/>
  <c r="H87" i="196"/>
  <c r="F87" i="196"/>
  <c r="N87" i="196" s="1"/>
  <c r="E87" i="196"/>
  <c r="AA86" i="196"/>
  <c r="W86" i="196"/>
  <c r="S86" i="196"/>
  <c r="O86" i="196"/>
  <c r="I86" i="196"/>
  <c r="H86" i="196"/>
  <c r="E86" i="196"/>
  <c r="F86" i="196" s="1"/>
  <c r="N86" i="196" s="1"/>
  <c r="AA85" i="196"/>
  <c r="W85" i="196"/>
  <c r="S85" i="196"/>
  <c r="G85" i="196" s="1"/>
  <c r="O85" i="196"/>
  <c r="K85" i="196"/>
  <c r="J85" i="196"/>
  <c r="I85" i="196"/>
  <c r="H85" i="196"/>
  <c r="AA84" i="196"/>
  <c r="W84" i="196"/>
  <c r="G84" i="196" s="1"/>
  <c r="S84" i="196"/>
  <c r="O84" i="196"/>
  <c r="K84" i="196"/>
  <c r="J84" i="196"/>
  <c r="I84" i="196"/>
  <c r="H84" i="196"/>
  <c r="F84" i="196"/>
  <c r="AA83" i="196"/>
  <c r="AA98" i="196" s="1"/>
  <c r="W83" i="196"/>
  <c r="S83" i="196"/>
  <c r="O83" i="196"/>
  <c r="N83" i="196"/>
  <c r="I83" i="196"/>
  <c r="I98" i="196" s="1"/>
  <c r="H83" i="196"/>
  <c r="F83" i="196"/>
  <c r="F98" i="196" s="1"/>
  <c r="F76" i="196"/>
  <c r="F75" i="196"/>
  <c r="F70" i="196"/>
  <c r="F69" i="196"/>
  <c r="F67" i="196"/>
  <c r="D59" i="196"/>
  <c r="D66" i="196" s="1"/>
  <c r="F66" i="196" s="1"/>
  <c r="A59" i="196"/>
  <c r="D58" i="196"/>
  <c r="D73" i="196" s="1"/>
  <c r="F73" i="196" s="1"/>
  <c r="F72" i="196" s="1"/>
  <c r="A58" i="196"/>
  <c r="D46" i="196"/>
  <c r="D45" i="196"/>
  <c r="X52" i="195"/>
  <c r="T52" i="195"/>
  <c r="R52" i="195"/>
  <c r="T50" i="195"/>
  <c r="X50" i="195"/>
  <c r="R50" i="195"/>
  <c r="AB49" i="195"/>
  <c r="X49" i="195"/>
  <c r="T49" i="195"/>
  <c r="R49" i="195"/>
  <c r="AD64" i="194"/>
  <c r="AC64" i="194"/>
  <c r="Z64" i="194"/>
  <c r="Y64" i="194"/>
  <c r="V64" i="194"/>
  <c r="U64" i="194"/>
  <c r="N64" i="194"/>
  <c r="M64" i="194"/>
  <c r="L64" i="194"/>
  <c r="AA62" i="194"/>
  <c r="W62" i="194"/>
  <c r="S62" i="194"/>
  <c r="K62" i="194"/>
  <c r="J62" i="194"/>
  <c r="I62" i="194"/>
  <c r="H62" i="194"/>
  <c r="G62" i="194" s="1"/>
  <c r="E62" i="194"/>
  <c r="AA61" i="194"/>
  <c r="W61" i="194"/>
  <c r="S61" i="194"/>
  <c r="K61" i="194"/>
  <c r="J61" i="194"/>
  <c r="I61" i="194"/>
  <c r="H61" i="194"/>
  <c r="AA60" i="194"/>
  <c r="W60" i="194"/>
  <c r="S60" i="194"/>
  <c r="K60" i="194"/>
  <c r="J60" i="194"/>
  <c r="I60" i="194"/>
  <c r="H60" i="194"/>
  <c r="G60" i="194" s="1"/>
  <c r="AA59" i="194"/>
  <c r="W59" i="194"/>
  <c r="S59" i="194"/>
  <c r="K59" i="194"/>
  <c r="J59" i="194"/>
  <c r="I59" i="194"/>
  <c r="H59" i="194"/>
  <c r="G59" i="194" s="1"/>
  <c r="AA58" i="194"/>
  <c r="W58" i="194"/>
  <c r="S58" i="194"/>
  <c r="R58" i="194"/>
  <c r="O58" i="194" s="1"/>
  <c r="K58" i="194"/>
  <c r="J58" i="194"/>
  <c r="I58" i="194"/>
  <c r="H58" i="194"/>
  <c r="G58" i="194"/>
  <c r="AA57" i="194"/>
  <c r="W57" i="194"/>
  <c r="S57" i="194"/>
  <c r="R57" i="194"/>
  <c r="O57" i="194" s="1"/>
  <c r="K57" i="194"/>
  <c r="AA56" i="194"/>
  <c r="W56" i="194"/>
  <c r="S56" i="194"/>
  <c r="K56" i="194"/>
  <c r="I56" i="194"/>
  <c r="H56" i="194"/>
  <c r="F56" i="194"/>
  <c r="R56" i="194" s="1"/>
  <c r="AB55" i="194"/>
  <c r="AA55" i="194" s="1"/>
  <c r="X55" i="194"/>
  <c r="H55" i="194" s="1"/>
  <c r="W55" i="194"/>
  <c r="T55" i="194"/>
  <c r="S55" i="194"/>
  <c r="R55" i="194"/>
  <c r="O55" i="194" s="1"/>
  <c r="K55" i="194"/>
  <c r="I55" i="194"/>
  <c r="F55" i="194"/>
  <c r="AA54" i="194"/>
  <c r="W54" i="194"/>
  <c r="S54" i="194"/>
  <c r="R54" i="194"/>
  <c r="O54" i="194"/>
  <c r="K54" i="194"/>
  <c r="AB53" i="194"/>
  <c r="AA53" i="194"/>
  <c r="X53" i="194"/>
  <c r="W53" i="194" s="1"/>
  <c r="T53" i="194"/>
  <c r="R53" i="194"/>
  <c r="O53" i="194" s="1"/>
  <c r="K53" i="194"/>
  <c r="I53" i="194"/>
  <c r="F53" i="194"/>
  <c r="AB52" i="194"/>
  <c r="AA52" i="194" s="1"/>
  <c r="X52" i="194"/>
  <c r="W52" i="194" s="1"/>
  <c r="T52" i="194"/>
  <c r="S52" i="194" s="1"/>
  <c r="R52" i="194"/>
  <c r="O52" i="194" s="1"/>
  <c r="K52" i="194"/>
  <c r="J52" i="194"/>
  <c r="I52" i="194"/>
  <c r="E52" i="194"/>
  <c r="F52" i="194" s="1"/>
  <c r="AA51" i="194"/>
  <c r="W51" i="194"/>
  <c r="S51" i="194"/>
  <c r="R51" i="194"/>
  <c r="O51" i="194"/>
  <c r="K51" i="194"/>
  <c r="AB50" i="194"/>
  <c r="AA50" i="194" s="1"/>
  <c r="X50" i="194"/>
  <c r="W50" i="194" s="1"/>
  <c r="T50" i="194"/>
  <c r="R50" i="194"/>
  <c r="J50" i="194" s="1"/>
  <c r="O50" i="194"/>
  <c r="K50" i="194"/>
  <c r="I50" i="194"/>
  <c r="F50" i="194"/>
  <c r="AB49" i="194"/>
  <c r="AA49" i="194" s="1"/>
  <c r="X49" i="194"/>
  <c r="W49" i="194" s="1"/>
  <c r="T49" i="194"/>
  <c r="S49" i="194"/>
  <c r="R49" i="194"/>
  <c r="R64" i="194" s="1"/>
  <c r="I49" i="194"/>
  <c r="F49" i="194"/>
  <c r="F42" i="194"/>
  <c r="F41" i="194"/>
  <c r="F36" i="194"/>
  <c r="F35" i="194"/>
  <c r="F33" i="194"/>
  <c r="D25" i="194"/>
  <c r="D32" i="194" s="1"/>
  <c r="F32" i="194" s="1"/>
  <c r="A25" i="194"/>
  <c r="D24" i="194"/>
  <c r="D39" i="194" s="1"/>
  <c r="F39" i="194" s="1"/>
  <c r="F38" i="194" s="1"/>
  <c r="A24" i="194"/>
  <c r="D12" i="194"/>
  <c r="D11" i="194"/>
  <c r="R61" i="283" l="1"/>
  <c r="V61" i="283"/>
  <c r="D74" i="196"/>
  <c r="F74" i="196" s="1"/>
  <c r="D61" i="196"/>
  <c r="F61" i="196" s="1"/>
  <c r="F78" i="196" s="1"/>
  <c r="D62" i="196"/>
  <c r="F62" i="196" s="1"/>
  <c r="W56" i="293"/>
  <c r="S49" i="293"/>
  <c r="J56" i="293"/>
  <c r="G56" i="293" s="1"/>
  <c r="G58" i="293"/>
  <c r="AA64" i="293"/>
  <c r="H52" i="293"/>
  <c r="G52" i="293" s="1"/>
  <c r="I64" i="293"/>
  <c r="G50" i="293"/>
  <c r="K64" i="293"/>
  <c r="G53" i="293"/>
  <c r="O49" i="293"/>
  <c r="G60" i="293"/>
  <c r="G49" i="293"/>
  <c r="O64" i="293"/>
  <c r="W62" i="293"/>
  <c r="H62" i="293"/>
  <c r="G62" i="293" s="1"/>
  <c r="W60" i="293"/>
  <c r="X64" i="293"/>
  <c r="H59" i="293"/>
  <c r="G59" i="293" s="1"/>
  <c r="R64" i="293"/>
  <c r="J55" i="293"/>
  <c r="W58" i="293"/>
  <c r="S55" i="293"/>
  <c r="S64" i="293" s="1"/>
  <c r="F62" i="293"/>
  <c r="F64" i="293" s="1"/>
  <c r="G14" i="197"/>
  <c r="R18" i="197"/>
  <c r="O18" i="197" s="1"/>
  <c r="N18" i="197"/>
  <c r="J18" i="197" s="1"/>
  <c r="L18" i="197"/>
  <c r="K17" i="197"/>
  <c r="J17" i="197"/>
  <c r="G17" i="197" s="1"/>
  <c r="J24" i="197"/>
  <c r="O24" i="197"/>
  <c r="G26" i="197"/>
  <c r="O23" i="197"/>
  <c r="J23" i="197"/>
  <c r="G23" i="197" s="1"/>
  <c r="G24" i="197"/>
  <c r="O20" i="197"/>
  <c r="J20" i="197"/>
  <c r="G20" i="197" s="1"/>
  <c r="R15" i="197"/>
  <c r="R21" i="197"/>
  <c r="O21" i="197" s="1"/>
  <c r="J25" i="197"/>
  <c r="G25" i="197" s="1"/>
  <c r="J19" i="197"/>
  <c r="G19" i="197" s="1"/>
  <c r="J26" i="197"/>
  <c r="K15" i="197"/>
  <c r="L21" i="197"/>
  <c r="J14" i="197"/>
  <c r="AA14" i="197"/>
  <c r="AA29" i="197" s="1"/>
  <c r="H63" i="284"/>
  <c r="O58" i="284"/>
  <c r="J58" i="284"/>
  <c r="G58" i="284" s="1"/>
  <c r="G55" i="284"/>
  <c r="H54" i="284"/>
  <c r="G54" i="284" s="1"/>
  <c r="L63" i="284"/>
  <c r="J55" i="284"/>
  <c r="R63" i="284"/>
  <c r="O48" i="284"/>
  <c r="O63" i="284" s="1"/>
  <c r="N49" i="284"/>
  <c r="D29" i="284"/>
  <c r="F29" i="284" s="1"/>
  <c r="D38" i="284"/>
  <c r="F38" i="284" s="1"/>
  <c r="F37" i="284" s="1"/>
  <c r="G48" i="284"/>
  <c r="D39" i="283"/>
  <c r="F39" i="283" s="1"/>
  <c r="F38" i="283" s="1"/>
  <c r="L56" i="283"/>
  <c r="H56" i="283" s="1"/>
  <c r="F64" i="283"/>
  <c r="K11" i="24"/>
  <c r="J51" i="283"/>
  <c r="G51" i="283" s="1"/>
  <c r="J57" i="283"/>
  <c r="O62" i="283"/>
  <c r="J62" i="283"/>
  <c r="G62" i="283" s="1"/>
  <c r="G58" i="283"/>
  <c r="R64" i="283"/>
  <c r="O11" i="24" s="1"/>
  <c r="J49" i="283"/>
  <c r="O49" i="283"/>
  <c r="G57" i="283"/>
  <c r="G61" i="283"/>
  <c r="J50" i="283"/>
  <c r="G50" i="283" s="1"/>
  <c r="O50" i="283"/>
  <c r="J60" i="283"/>
  <c r="G60" i="283" s="1"/>
  <c r="O60" i="283"/>
  <c r="J61" i="283"/>
  <c r="O61" i="283"/>
  <c r="H64" i="283"/>
  <c r="G54" i="283"/>
  <c r="J55" i="283"/>
  <c r="G55" i="283" s="1"/>
  <c r="J59" i="283"/>
  <c r="G59" i="283" s="1"/>
  <c r="O59" i="283"/>
  <c r="H11" i="24"/>
  <c r="J56" i="283"/>
  <c r="G56" i="283" s="1"/>
  <c r="J52" i="283"/>
  <c r="G52" i="283" s="1"/>
  <c r="D29" i="283"/>
  <c r="F29" i="283" s="1"/>
  <c r="I64" i="283"/>
  <c r="O57" i="283"/>
  <c r="J54" i="283"/>
  <c r="D27" i="283"/>
  <c r="F27" i="283" s="1"/>
  <c r="F44" i="283" s="1"/>
  <c r="H98" i="196"/>
  <c r="J86" i="196"/>
  <c r="K86" i="196"/>
  <c r="G86" i="196" s="1"/>
  <c r="N98" i="196"/>
  <c r="G89" i="196"/>
  <c r="R98" i="196"/>
  <c r="O89" i="196"/>
  <c r="J89" i="196"/>
  <c r="O98" i="196"/>
  <c r="K87" i="196"/>
  <c r="G87" i="196" s="1"/>
  <c r="J87" i="196"/>
  <c r="W98" i="196"/>
  <c r="J83" i="196"/>
  <c r="J98" i="196" s="1"/>
  <c r="K83" i="196"/>
  <c r="S93" i="196"/>
  <c r="S98" i="196" s="1"/>
  <c r="S95" i="196"/>
  <c r="G95" i="196" s="1"/>
  <c r="H96" i="196"/>
  <c r="Z98" i="196"/>
  <c r="D63" i="196"/>
  <c r="F63" i="196" s="1"/>
  <c r="D64" i="196"/>
  <c r="F64" i="196" s="1"/>
  <c r="K64" i="194"/>
  <c r="T64" i="194"/>
  <c r="D40" i="194"/>
  <c r="F40" i="194" s="1"/>
  <c r="D27" i="194"/>
  <c r="F27" i="194" s="1"/>
  <c r="F44" i="194" s="1"/>
  <c r="J53" i="194"/>
  <c r="J64" i="194" s="1"/>
  <c r="D28" i="194"/>
  <c r="F28" i="194" s="1"/>
  <c r="H50" i="194"/>
  <c r="G50" i="194" s="1"/>
  <c r="D29" i="194"/>
  <c r="F29" i="194" s="1"/>
  <c r="I64" i="194"/>
  <c r="AB64" i="194"/>
  <c r="X64" i="194"/>
  <c r="J49" i="194"/>
  <c r="F64" i="194"/>
  <c r="H53" i="194"/>
  <c r="G61" i="194"/>
  <c r="O56" i="194"/>
  <c r="J56" i="194"/>
  <c r="G56" i="194" s="1"/>
  <c r="AA64" i="194"/>
  <c r="W64" i="194"/>
  <c r="O49" i="194"/>
  <c r="O64" i="194" s="1"/>
  <c r="S50" i="194"/>
  <c r="S53" i="194"/>
  <c r="J55" i="194"/>
  <c r="G55" i="194" s="1"/>
  <c r="D30" i="194"/>
  <c r="F30" i="194" s="1"/>
  <c r="H52" i="194"/>
  <c r="G52" i="194" s="1"/>
  <c r="H49" i="194"/>
  <c r="S61" i="283" l="1"/>
  <c r="S64" i="283" s="1"/>
  <c r="P11" i="24" s="1"/>
  <c r="V64" i="283"/>
  <c r="S11" i="24" s="1"/>
  <c r="W64" i="293"/>
  <c r="J64" i="293"/>
  <c r="G55" i="293"/>
  <c r="G64" i="293" s="1"/>
  <c r="H64" i="293"/>
  <c r="K21" i="197"/>
  <c r="H21" i="197"/>
  <c r="N29" i="197"/>
  <c r="H18" i="197"/>
  <c r="L29" i="197"/>
  <c r="K18" i="197"/>
  <c r="K29" i="197" s="1"/>
  <c r="R29" i="197"/>
  <c r="O15" i="197"/>
  <c r="O29" i="197" s="1"/>
  <c r="J15" i="197"/>
  <c r="G15" i="197" s="1"/>
  <c r="J21" i="197"/>
  <c r="J29" i="197" s="1"/>
  <c r="J49" i="284"/>
  <c r="N63" i="284"/>
  <c r="K49" i="284"/>
  <c r="K63" i="284" s="1"/>
  <c r="O64" i="283"/>
  <c r="L11" i="24" s="1"/>
  <c r="G49" i="283"/>
  <c r="G64" i="283" s="1"/>
  <c r="D11" i="24" s="1"/>
  <c r="D11" i="261" s="1"/>
  <c r="J64" i="283"/>
  <c r="G11" i="24" s="1"/>
  <c r="G11" i="261" s="1"/>
  <c r="G93" i="196"/>
  <c r="G83" i="196"/>
  <c r="G98" i="196" s="1"/>
  <c r="K98" i="196"/>
  <c r="S64" i="194"/>
  <c r="G53" i="194"/>
  <c r="G49" i="194"/>
  <c r="H64" i="194"/>
  <c r="G18" i="197" l="1"/>
  <c r="H29" i="197"/>
  <c r="G21" i="197"/>
  <c r="G49" i="284"/>
  <c r="G63" i="284" s="1"/>
  <c r="J63" i="284"/>
  <c r="G64" i="194"/>
  <c r="G29" i="197" l="1"/>
  <c r="AD62" i="307" l="1"/>
  <c r="AC62" i="307"/>
  <c r="Z62" i="307"/>
  <c r="Y62" i="307"/>
  <c r="V62" i="307"/>
  <c r="U62" i="307"/>
  <c r="N62" i="307"/>
  <c r="M62" i="307"/>
  <c r="L62" i="307"/>
  <c r="AA60" i="307"/>
  <c r="W60" i="307"/>
  <c r="S60" i="307"/>
  <c r="K60" i="307"/>
  <c r="J60" i="307"/>
  <c r="I60" i="307"/>
  <c r="H60" i="307"/>
  <c r="G60" i="307" s="1"/>
  <c r="E60" i="307"/>
  <c r="AA59" i="307"/>
  <c r="W59" i="307"/>
  <c r="S59" i="307"/>
  <c r="K59" i="307"/>
  <c r="J59" i="307"/>
  <c r="I59" i="307"/>
  <c r="H59" i="307"/>
  <c r="G59" i="307" s="1"/>
  <c r="AA58" i="307"/>
  <c r="W58" i="307"/>
  <c r="S58" i="307"/>
  <c r="K58" i="307"/>
  <c r="J58" i="307"/>
  <c r="I58" i="307"/>
  <c r="H58" i="307"/>
  <c r="G58" i="307" s="1"/>
  <c r="AA57" i="307"/>
  <c r="W57" i="307"/>
  <c r="S57" i="307"/>
  <c r="K57" i="307"/>
  <c r="J57" i="307"/>
  <c r="I57" i="307"/>
  <c r="H57" i="307"/>
  <c r="G57" i="307" s="1"/>
  <c r="AA56" i="307"/>
  <c r="W56" i="307"/>
  <c r="S56" i="307"/>
  <c r="R56" i="307"/>
  <c r="O56" i="307" s="1"/>
  <c r="K56" i="307"/>
  <c r="J56" i="307"/>
  <c r="I56" i="307"/>
  <c r="H56" i="307"/>
  <c r="AA55" i="307"/>
  <c r="W55" i="307"/>
  <c r="S55" i="307"/>
  <c r="R55" i="307"/>
  <c r="O55" i="307"/>
  <c r="K55" i="307"/>
  <c r="AA54" i="307"/>
  <c r="W54" i="307"/>
  <c r="S54" i="307"/>
  <c r="K54" i="307"/>
  <c r="I54" i="307"/>
  <c r="H54" i="307"/>
  <c r="F54" i="307"/>
  <c r="R54" i="307" s="1"/>
  <c r="AA53" i="307"/>
  <c r="W53" i="307"/>
  <c r="S53" i="307"/>
  <c r="J53" i="307"/>
  <c r="O53" i="307"/>
  <c r="K53" i="307"/>
  <c r="I53" i="307"/>
  <c r="F53" i="307"/>
  <c r="AA52" i="307"/>
  <c r="W52" i="307"/>
  <c r="S52" i="307"/>
  <c r="R52" i="307"/>
  <c r="O52" i="307"/>
  <c r="K52" i="307"/>
  <c r="AA51" i="307"/>
  <c r="W51" i="307"/>
  <c r="J51" i="307"/>
  <c r="O51" i="307"/>
  <c r="K51" i="307"/>
  <c r="I51" i="307"/>
  <c r="F51" i="307"/>
  <c r="AA50" i="307"/>
  <c r="W50" i="307"/>
  <c r="S50" i="307"/>
  <c r="O50" i="307"/>
  <c r="K50" i="307"/>
  <c r="I50" i="307"/>
  <c r="F50" i="307"/>
  <c r="AA49" i="307"/>
  <c r="W49" i="307"/>
  <c r="S49" i="307"/>
  <c r="R49" i="307"/>
  <c r="O49" i="307" s="1"/>
  <c r="K49" i="307"/>
  <c r="AA48" i="307"/>
  <c r="W48" i="307"/>
  <c r="H48" i="307"/>
  <c r="S48" i="307"/>
  <c r="O48" i="307"/>
  <c r="K48" i="307"/>
  <c r="I48" i="307"/>
  <c r="F48" i="307"/>
  <c r="AA47" i="307"/>
  <c r="W47" i="307"/>
  <c r="T62" i="307"/>
  <c r="J47" i="307"/>
  <c r="O47" i="307"/>
  <c r="I47" i="307"/>
  <c r="F47" i="307"/>
  <c r="F40" i="307"/>
  <c r="F39" i="307"/>
  <c r="F34" i="307"/>
  <c r="F33" i="307"/>
  <c r="F31" i="307"/>
  <c r="D23" i="307"/>
  <c r="D30" i="307" s="1"/>
  <c r="F30" i="307" s="1"/>
  <c r="A23" i="307"/>
  <c r="D22" i="307"/>
  <c r="D38" i="307" s="1"/>
  <c r="F38" i="307" s="1"/>
  <c r="A22" i="307"/>
  <c r="D10" i="307"/>
  <c r="D9" i="307"/>
  <c r="F40" i="306"/>
  <c r="F39" i="306"/>
  <c r="F34" i="306"/>
  <c r="F33" i="306"/>
  <c r="F31" i="306"/>
  <c r="D23" i="306"/>
  <c r="D30" i="306" s="1"/>
  <c r="F30" i="306" s="1"/>
  <c r="A23" i="306"/>
  <c r="D22" i="306"/>
  <c r="D38" i="306" s="1"/>
  <c r="F38" i="306" s="1"/>
  <c r="A22" i="306"/>
  <c r="D10" i="306"/>
  <c r="D9" i="306"/>
  <c r="AD63" i="305"/>
  <c r="AC63" i="305"/>
  <c r="Z63" i="305"/>
  <c r="Y63" i="305"/>
  <c r="V63" i="305"/>
  <c r="U63" i="305"/>
  <c r="N63" i="305"/>
  <c r="M63" i="305"/>
  <c r="L63" i="305"/>
  <c r="AA61" i="305"/>
  <c r="W61" i="305"/>
  <c r="S61" i="305"/>
  <c r="K61" i="305"/>
  <c r="J61" i="305"/>
  <c r="I61" i="305"/>
  <c r="H61" i="305"/>
  <c r="G61" i="305" s="1"/>
  <c r="E61" i="305"/>
  <c r="AA60" i="305"/>
  <c r="W60" i="305"/>
  <c r="S60" i="305"/>
  <c r="K60" i="305"/>
  <c r="J60" i="305"/>
  <c r="I60" i="305"/>
  <c r="H60" i="305"/>
  <c r="G60" i="305"/>
  <c r="AA59" i="305"/>
  <c r="W59" i="305"/>
  <c r="S59" i="305"/>
  <c r="K59" i="305"/>
  <c r="J59" i="305"/>
  <c r="I59" i="305"/>
  <c r="H59" i="305"/>
  <c r="G59" i="305"/>
  <c r="AA58" i="305"/>
  <c r="W58" i="305"/>
  <c r="S58" i="305"/>
  <c r="K58" i="305"/>
  <c r="J58" i="305"/>
  <c r="I58" i="305"/>
  <c r="H58" i="305"/>
  <c r="G58" i="305"/>
  <c r="AA57" i="305"/>
  <c r="W57" i="305"/>
  <c r="S57" i="305"/>
  <c r="R57" i="305"/>
  <c r="J57" i="305" s="1"/>
  <c r="O57" i="305"/>
  <c r="K57" i="305"/>
  <c r="I57" i="305"/>
  <c r="H57" i="305"/>
  <c r="G57" i="305" s="1"/>
  <c r="AA56" i="305"/>
  <c r="W56" i="305"/>
  <c r="S56" i="305"/>
  <c r="R56" i="305"/>
  <c r="O56" i="305" s="1"/>
  <c r="K56" i="305"/>
  <c r="AA55" i="305"/>
  <c r="W55" i="305"/>
  <c r="S55" i="305"/>
  <c r="K55" i="305"/>
  <c r="I55" i="305"/>
  <c r="H55" i="305"/>
  <c r="F55" i="305"/>
  <c r="AA54" i="305"/>
  <c r="W54" i="305"/>
  <c r="S54" i="305"/>
  <c r="O54" i="305"/>
  <c r="K54" i="305"/>
  <c r="J54" i="305"/>
  <c r="I54" i="305"/>
  <c r="F54" i="305"/>
  <c r="AA53" i="305"/>
  <c r="W53" i="305"/>
  <c r="S53" i="305"/>
  <c r="R53" i="305"/>
  <c r="O53" i="305" s="1"/>
  <c r="K53" i="305"/>
  <c r="AA52" i="305"/>
  <c r="W52" i="305"/>
  <c r="S52" i="305"/>
  <c r="J52" i="305"/>
  <c r="K52" i="305"/>
  <c r="I52" i="305"/>
  <c r="F52" i="305"/>
  <c r="AA51" i="305"/>
  <c r="W51" i="305"/>
  <c r="S51" i="305"/>
  <c r="J51" i="305"/>
  <c r="O51" i="305"/>
  <c r="K51" i="305"/>
  <c r="I51" i="305"/>
  <c r="F51" i="305"/>
  <c r="AA50" i="305"/>
  <c r="W50" i="305"/>
  <c r="S50" i="305"/>
  <c r="R50" i="305"/>
  <c r="O50" i="305" s="1"/>
  <c r="K50" i="305"/>
  <c r="AA49" i="305"/>
  <c r="W49" i="305"/>
  <c r="S49" i="305"/>
  <c r="J49" i="305"/>
  <c r="O49" i="305"/>
  <c r="K49" i="305"/>
  <c r="I49" i="305"/>
  <c r="F49" i="305"/>
  <c r="AA48" i="305"/>
  <c r="W48" i="305"/>
  <c r="O48" i="305"/>
  <c r="J48" i="305"/>
  <c r="I48" i="305"/>
  <c r="F48" i="305"/>
  <c r="F41" i="305"/>
  <c r="F40" i="305"/>
  <c r="F35" i="305"/>
  <c r="F34" i="305"/>
  <c r="F32" i="305"/>
  <c r="D24" i="305"/>
  <c r="D31" i="305" s="1"/>
  <c r="F31" i="305" s="1"/>
  <c r="A24" i="305"/>
  <c r="D23" i="305"/>
  <c r="D39" i="305" s="1"/>
  <c r="F39" i="305" s="1"/>
  <c r="A23" i="305"/>
  <c r="D11" i="305"/>
  <c r="D10" i="305"/>
  <c r="AD63" i="304"/>
  <c r="AC63" i="304"/>
  <c r="Z63" i="304"/>
  <c r="Y63" i="304"/>
  <c r="V63" i="304"/>
  <c r="U63" i="304"/>
  <c r="N63" i="304"/>
  <c r="M63" i="304"/>
  <c r="L63" i="304"/>
  <c r="AA61" i="304"/>
  <c r="W61" i="304"/>
  <c r="S61" i="304"/>
  <c r="K61" i="304"/>
  <c r="J61" i="304"/>
  <c r="I61" i="304"/>
  <c r="H61" i="304"/>
  <c r="G61" i="304" s="1"/>
  <c r="E61" i="304"/>
  <c r="AA60" i="304"/>
  <c r="W60" i="304"/>
  <c r="S60" i="304"/>
  <c r="K60" i="304"/>
  <c r="J60" i="304"/>
  <c r="I60" i="304"/>
  <c r="H60" i="304"/>
  <c r="G60" i="304"/>
  <c r="AA59" i="304"/>
  <c r="W59" i="304"/>
  <c r="S59" i="304"/>
  <c r="K59" i="304"/>
  <c r="J59" i="304"/>
  <c r="I59" i="304"/>
  <c r="H59" i="304"/>
  <c r="G59" i="304"/>
  <c r="AA58" i="304"/>
  <c r="W58" i="304"/>
  <c r="S58" i="304"/>
  <c r="K58" i="304"/>
  <c r="J58" i="304"/>
  <c r="I58" i="304"/>
  <c r="H58" i="304"/>
  <c r="G58" i="304"/>
  <c r="AA57" i="304"/>
  <c r="W57" i="304"/>
  <c r="S57" i="304"/>
  <c r="R57" i="304"/>
  <c r="O57" i="304" s="1"/>
  <c r="K57" i="304"/>
  <c r="I57" i="304"/>
  <c r="H57" i="304"/>
  <c r="AA56" i="304"/>
  <c r="W56" i="304"/>
  <c r="S56" i="304"/>
  <c r="R56" i="304"/>
  <c r="O56" i="304"/>
  <c r="K56" i="304"/>
  <c r="AA55" i="304"/>
  <c r="W55" i="304"/>
  <c r="S55" i="304"/>
  <c r="K55" i="304"/>
  <c r="I55" i="304"/>
  <c r="H55" i="304"/>
  <c r="F55" i="304"/>
  <c r="AA54" i="304"/>
  <c r="W54" i="304"/>
  <c r="S54" i="304"/>
  <c r="J54" i="304"/>
  <c r="K54" i="304"/>
  <c r="I54" i="304"/>
  <c r="F54" i="304"/>
  <c r="AA53" i="304"/>
  <c r="W53" i="304"/>
  <c r="S53" i="304"/>
  <c r="R53" i="304"/>
  <c r="O53" i="304" s="1"/>
  <c r="K53" i="304"/>
  <c r="AA52" i="304"/>
  <c r="W52" i="304"/>
  <c r="S52" i="304"/>
  <c r="J52" i="304"/>
  <c r="O52" i="304"/>
  <c r="K52" i="304"/>
  <c r="I52" i="304"/>
  <c r="F52" i="304"/>
  <c r="AA51" i="304"/>
  <c r="W51" i="304"/>
  <c r="O51" i="304"/>
  <c r="K51" i="304"/>
  <c r="J51" i="304"/>
  <c r="I51" i="304"/>
  <c r="F51" i="304"/>
  <c r="AA50" i="304"/>
  <c r="W50" i="304"/>
  <c r="S50" i="304"/>
  <c r="R50" i="304"/>
  <c r="O50" i="304" s="1"/>
  <c r="K50" i="304"/>
  <c r="W49" i="304"/>
  <c r="S49" i="304"/>
  <c r="J49" i="304"/>
  <c r="O49" i="304"/>
  <c r="K49" i="304"/>
  <c r="I49" i="304"/>
  <c r="F49" i="304"/>
  <c r="AA48" i="304"/>
  <c r="W48" i="304"/>
  <c r="H48" i="304"/>
  <c r="J48" i="304"/>
  <c r="O48" i="304"/>
  <c r="I48" i="304"/>
  <c r="F48" i="304"/>
  <c r="F41" i="304"/>
  <c r="F40" i="304"/>
  <c r="F35" i="304"/>
  <c r="F34" i="304"/>
  <c r="F32" i="304"/>
  <c r="D24" i="304"/>
  <c r="D31" i="304" s="1"/>
  <c r="F31" i="304" s="1"/>
  <c r="A24" i="304"/>
  <c r="D23" i="304"/>
  <c r="D38" i="304" s="1"/>
  <c r="F38" i="304" s="1"/>
  <c r="A23" i="304"/>
  <c r="D11" i="304"/>
  <c r="D10" i="304"/>
  <c r="F41" i="303"/>
  <c r="F40" i="303"/>
  <c r="F35" i="303"/>
  <c r="F34" i="303"/>
  <c r="F32" i="303"/>
  <c r="D24" i="303"/>
  <c r="D31" i="303" s="1"/>
  <c r="F31" i="303" s="1"/>
  <c r="A24" i="303"/>
  <c r="D23" i="303"/>
  <c r="D39" i="303" s="1"/>
  <c r="F39" i="303" s="1"/>
  <c r="A23" i="303"/>
  <c r="D11" i="303"/>
  <c r="D10" i="303"/>
  <c r="AD63" i="302"/>
  <c r="AC63" i="302"/>
  <c r="Z63" i="302"/>
  <c r="Y63" i="302"/>
  <c r="V63" i="302"/>
  <c r="U63" i="302"/>
  <c r="N63" i="302"/>
  <c r="M63" i="302"/>
  <c r="L63" i="302"/>
  <c r="AA61" i="302"/>
  <c r="W61" i="302"/>
  <c r="S61" i="302"/>
  <c r="K61" i="302"/>
  <c r="J61" i="302"/>
  <c r="I61" i="302"/>
  <c r="H61" i="302"/>
  <c r="E61" i="302"/>
  <c r="AA60" i="302"/>
  <c r="W60" i="302"/>
  <c r="S60" i="302"/>
  <c r="K60" i="302"/>
  <c r="J60" i="302"/>
  <c r="I60" i="302"/>
  <c r="H60" i="302"/>
  <c r="G60" i="302"/>
  <c r="AA59" i="302"/>
  <c r="W59" i="302"/>
  <c r="S59" i="302"/>
  <c r="K59" i="302"/>
  <c r="J59" i="302"/>
  <c r="I59" i="302"/>
  <c r="H59" i="302"/>
  <c r="G59" i="302"/>
  <c r="AA58" i="302"/>
  <c r="W58" i="302"/>
  <c r="S58" i="302"/>
  <c r="K58" i="302"/>
  <c r="J58" i="302"/>
  <c r="I58" i="302"/>
  <c r="H58" i="302"/>
  <c r="G58" i="302"/>
  <c r="AA57" i="302"/>
  <c r="W57" i="302"/>
  <c r="S57" i="302"/>
  <c r="R57" i="302"/>
  <c r="J57" i="302" s="1"/>
  <c r="O57" i="302"/>
  <c r="K57" i="302"/>
  <c r="I57" i="302"/>
  <c r="H57" i="302"/>
  <c r="AA56" i="302"/>
  <c r="W56" i="302"/>
  <c r="S56" i="302"/>
  <c r="R56" i="302"/>
  <c r="O56" i="302" s="1"/>
  <c r="K56" i="302"/>
  <c r="AA55" i="302"/>
  <c r="W55" i="302"/>
  <c r="S55" i="302"/>
  <c r="J55" i="302"/>
  <c r="O55" i="302"/>
  <c r="K55" i="302"/>
  <c r="I55" i="302"/>
  <c r="H55" i="302"/>
  <c r="F55" i="302"/>
  <c r="AA54" i="302"/>
  <c r="W54" i="302"/>
  <c r="S54" i="302"/>
  <c r="O54" i="302"/>
  <c r="K54" i="302"/>
  <c r="J54" i="302"/>
  <c r="I54" i="302"/>
  <c r="F54" i="302"/>
  <c r="AA53" i="302"/>
  <c r="W53" i="302"/>
  <c r="S53" i="302"/>
  <c r="R53" i="302"/>
  <c r="O53" i="302" s="1"/>
  <c r="K53" i="302"/>
  <c r="AA52" i="302"/>
  <c r="W52" i="302"/>
  <c r="H52" i="302"/>
  <c r="S52" i="302"/>
  <c r="J52" i="302"/>
  <c r="K52" i="302"/>
  <c r="I52" i="302"/>
  <c r="F52" i="302"/>
  <c r="AA51" i="302"/>
  <c r="W51" i="302"/>
  <c r="H51" i="302"/>
  <c r="J51" i="302"/>
  <c r="K51" i="302"/>
  <c r="I51" i="302"/>
  <c r="F51" i="302"/>
  <c r="AA50" i="302"/>
  <c r="W50" i="302"/>
  <c r="S50" i="302"/>
  <c r="R50" i="302"/>
  <c r="O50" i="302" s="1"/>
  <c r="K50" i="302"/>
  <c r="AA49" i="302"/>
  <c r="W49" i="302"/>
  <c r="H49" i="302"/>
  <c r="S49" i="302"/>
  <c r="O49" i="302"/>
  <c r="K49" i="302"/>
  <c r="I49" i="302"/>
  <c r="F49" i="302"/>
  <c r="AB63" i="302"/>
  <c r="AA48" i="302"/>
  <c r="W48" i="302"/>
  <c r="J48" i="302"/>
  <c r="O48" i="302"/>
  <c r="I48" i="302"/>
  <c r="F48" i="302"/>
  <c r="F41" i="302"/>
  <c r="F40" i="302"/>
  <c r="F35" i="302"/>
  <c r="F34" i="302"/>
  <c r="F32" i="302"/>
  <c r="D24" i="302"/>
  <c r="D31" i="302" s="1"/>
  <c r="F31" i="302" s="1"/>
  <c r="A24" i="302"/>
  <c r="D23" i="302"/>
  <c r="D39" i="302" s="1"/>
  <c r="F39" i="302" s="1"/>
  <c r="A23" i="302"/>
  <c r="D11" i="302"/>
  <c r="D10" i="302"/>
  <c r="AD63" i="301"/>
  <c r="AC63" i="301"/>
  <c r="Z63" i="301"/>
  <c r="Y63" i="301"/>
  <c r="V63" i="301"/>
  <c r="U63" i="301"/>
  <c r="N63" i="301"/>
  <c r="M63" i="301"/>
  <c r="L63" i="301"/>
  <c r="AA61" i="301"/>
  <c r="W61" i="301"/>
  <c r="S61" i="301"/>
  <c r="K61" i="301"/>
  <c r="J61" i="301"/>
  <c r="I61" i="301"/>
  <c r="H61" i="301"/>
  <c r="E61" i="301"/>
  <c r="AA60" i="301"/>
  <c r="W60" i="301"/>
  <c r="S60" i="301"/>
  <c r="K60" i="301"/>
  <c r="J60" i="301"/>
  <c r="I60" i="301"/>
  <c r="H60" i="301"/>
  <c r="G60" i="301" s="1"/>
  <c r="AA59" i="301"/>
  <c r="W59" i="301"/>
  <c r="S59" i="301"/>
  <c r="K59" i="301"/>
  <c r="J59" i="301"/>
  <c r="I59" i="301"/>
  <c r="H59" i="301"/>
  <c r="G59" i="301" s="1"/>
  <c r="AA58" i="301"/>
  <c r="W58" i="301"/>
  <c r="S58" i="301"/>
  <c r="K58" i="301"/>
  <c r="J58" i="301"/>
  <c r="I58" i="301"/>
  <c r="H58" i="301"/>
  <c r="G58" i="301" s="1"/>
  <c r="AA57" i="301"/>
  <c r="W57" i="301"/>
  <c r="S57" i="301"/>
  <c r="R57" i="301"/>
  <c r="O57" i="301" s="1"/>
  <c r="K57" i="301"/>
  <c r="I57" i="301"/>
  <c r="H57" i="301"/>
  <c r="AA56" i="301"/>
  <c r="W56" i="301"/>
  <c r="S56" i="301"/>
  <c r="R56" i="301"/>
  <c r="O56" i="301"/>
  <c r="K56" i="301"/>
  <c r="AA55" i="301"/>
  <c r="W55" i="301"/>
  <c r="S55" i="301"/>
  <c r="K55" i="301"/>
  <c r="I55" i="301"/>
  <c r="H55" i="301"/>
  <c r="F55" i="301"/>
  <c r="R55" i="301" s="1"/>
  <c r="O55" i="301" s="1"/>
  <c r="AA54" i="301"/>
  <c r="W54" i="301"/>
  <c r="S54" i="301"/>
  <c r="O54" i="301"/>
  <c r="K54" i="301"/>
  <c r="I54" i="301"/>
  <c r="F54" i="301"/>
  <c r="AA53" i="301"/>
  <c r="W53" i="301"/>
  <c r="S53" i="301"/>
  <c r="O53" i="301"/>
  <c r="K53" i="301"/>
  <c r="AA52" i="301"/>
  <c r="W52" i="301"/>
  <c r="H52" i="301"/>
  <c r="J52" i="301"/>
  <c r="K52" i="301"/>
  <c r="I52" i="301"/>
  <c r="F52" i="301"/>
  <c r="AA51" i="301"/>
  <c r="W51" i="301"/>
  <c r="H51" i="301"/>
  <c r="O51" i="301"/>
  <c r="K51" i="301"/>
  <c r="I51" i="301"/>
  <c r="F51" i="301"/>
  <c r="AA50" i="301"/>
  <c r="W50" i="301"/>
  <c r="S50" i="301"/>
  <c r="R50" i="301"/>
  <c r="O50" i="301" s="1"/>
  <c r="K50" i="301"/>
  <c r="AA49" i="301"/>
  <c r="W49" i="301"/>
  <c r="H49" i="301"/>
  <c r="S49" i="301"/>
  <c r="O49" i="301"/>
  <c r="K49" i="301"/>
  <c r="I49" i="301"/>
  <c r="F49" i="301"/>
  <c r="AA48" i="301"/>
  <c r="X63" i="301"/>
  <c r="J48" i="301"/>
  <c r="O48" i="301"/>
  <c r="I48" i="301"/>
  <c r="F48" i="301"/>
  <c r="F41" i="301"/>
  <c r="F40" i="301"/>
  <c r="F35" i="301"/>
  <c r="F34" i="301"/>
  <c r="F32" i="301"/>
  <c r="D24" i="301"/>
  <c r="D31" i="301" s="1"/>
  <c r="F31" i="301" s="1"/>
  <c r="A24" i="301"/>
  <c r="D23" i="301"/>
  <c r="D28" i="301" s="1"/>
  <c r="F28" i="301" s="1"/>
  <c r="A23" i="301"/>
  <c r="D11" i="301"/>
  <c r="D10" i="301"/>
  <c r="AD63" i="311"/>
  <c r="AC63" i="311"/>
  <c r="Z63" i="311"/>
  <c r="Y63" i="311"/>
  <c r="V63" i="311"/>
  <c r="U63" i="311"/>
  <c r="N63" i="311"/>
  <c r="M63" i="311"/>
  <c r="L63" i="311"/>
  <c r="AA61" i="311"/>
  <c r="W61" i="311"/>
  <c r="S61" i="311"/>
  <c r="K61" i="311"/>
  <c r="J61" i="311"/>
  <c r="I61" i="311"/>
  <c r="H61" i="311"/>
  <c r="G61" i="311" s="1"/>
  <c r="E61" i="311"/>
  <c r="AA60" i="311"/>
  <c r="W60" i="311"/>
  <c r="S60" i="311"/>
  <c r="K60" i="311"/>
  <c r="J60" i="311"/>
  <c r="G60" i="311" s="1"/>
  <c r="I60" i="311"/>
  <c r="H60" i="311"/>
  <c r="AA59" i="311"/>
  <c r="W59" i="311"/>
  <c r="S59" i="311"/>
  <c r="K59" i="311"/>
  <c r="J59" i="311"/>
  <c r="I59" i="311"/>
  <c r="H59" i="311"/>
  <c r="AA58" i="311"/>
  <c r="W58" i="311"/>
  <c r="S58" i="311"/>
  <c r="K58" i="311"/>
  <c r="J58" i="311"/>
  <c r="I58" i="311"/>
  <c r="G58" i="311" s="1"/>
  <c r="H58" i="311"/>
  <c r="AA57" i="311"/>
  <c r="W57" i="311"/>
  <c r="S57" i="311"/>
  <c r="R57" i="311"/>
  <c r="O57" i="311"/>
  <c r="K57" i="311"/>
  <c r="J57" i="311"/>
  <c r="I57" i="311"/>
  <c r="H57" i="311"/>
  <c r="G57" i="311" s="1"/>
  <c r="AA56" i="311"/>
  <c r="W56" i="311"/>
  <c r="S56" i="311"/>
  <c r="R56" i="311"/>
  <c r="O56" i="311"/>
  <c r="K56" i="311"/>
  <c r="AA55" i="311"/>
  <c r="W55" i="311"/>
  <c r="S55" i="311"/>
  <c r="K55" i="311"/>
  <c r="I55" i="311"/>
  <c r="H55" i="311"/>
  <c r="F55" i="311"/>
  <c r="R55" i="311" s="1"/>
  <c r="AA54" i="311"/>
  <c r="W54" i="311"/>
  <c r="S54" i="311"/>
  <c r="O54" i="311"/>
  <c r="K54" i="311"/>
  <c r="J54" i="311"/>
  <c r="I54" i="311"/>
  <c r="F54" i="311"/>
  <c r="AA53" i="311"/>
  <c r="W53" i="311"/>
  <c r="S53" i="311"/>
  <c r="R53" i="311"/>
  <c r="O53" i="311"/>
  <c r="K53" i="311"/>
  <c r="AA52" i="311"/>
  <c r="W52" i="311"/>
  <c r="S52" i="311"/>
  <c r="J52" i="311"/>
  <c r="O52" i="311"/>
  <c r="K52" i="311"/>
  <c r="I52" i="311"/>
  <c r="F52" i="311"/>
  <c r="AA51" i="311"/>
  <c r="W51" i="311"/>
  <c r="S51" i="311"/>
  <c r="O51" i="311"/>
  <c r="K51" i="311"/>
  <c r="J51" i="311"/>
  <c r="I51" i="311"/>
  <c r="F51" i="311"/>
  <c r="AA50" i="311"/>
  <c r="W50" i="311"/>
  <c r="S50" i="311"/>
  <c r="R50" i="311"/>
  <c r="O50" i="311" s="1"/>
  <c r="K50" i="311"/>
  <c r="AA49" i="311"/>
  <c r="W49" i="311"/>
  <c r="H49" i="311"/>
  <c r="S49" i="311"/>
  <c r="O49" i="311"/>
  <c r="K49" i="311"/>
  <c r="I49" i="311"/>
  <c r="F49" i="311"/>
  <c r="AA48" i="311"/>
  <c r="W48" i="311"/>
  <c r="T63" i="311"/>
  <c r="S48" i="311"/>
  <c r="J48" i="311"/>
  <c r="O48" i="311"/>
  <c r="I48" i="311"/>
  <c r="F48" i="311"/>
  <c r="F41" i="311"/>
  <c r="F40" i="311"/>
  <c r="F35" i="311"/>
  <c r="F34" i="311"/>
  <c r="F32" i="311"/>
  <c r="D24" i="311"/>
  <c r="D31" i="311" s="1"/>
  <c r="F31" i="311" s="1"/>
  <c r="A24" i="311"/>
  <c r="D23" i="311"/>
  <c r="D39" i="311" s="1"/>
  <c r="F39" i="311" s="1"/>
  <c r="A23" i="311"/>
  <c r="D11" i="311"/>
  <c r="D10" i="311"/>
  <c r="F41" i="310"/>
  <c r="F40" i="310"/>
  <c r="F35" i="310"/>
  <c r="F34" i="310"/>
  <c r="F32" i="310"/>
  <c r="D24" i="310"/>
  <c r="D31" i="310" s="1"/>
  <c r="F31" i="310" s="1"/>
  <c r="A24" i="310"/>
  <c r="D23" i="310"/>
  <c r="D39" i="310" s="1"/>
  <c r="F39" i="310" s="1"/>
  <c r="A23" i="310"/>
  <c r="D11" i="310"/>
  <c r="D10" i="310"/>
  <c r="AD63" i="309"/>
  <c r="AC63" i="309"/>
  <c r="Z63" i="309"/>
  <c r="Y63" i="309"/>
  <c r="V63" i="309"/>
  <c r="U63" i="309"/>
  <c r="N63" i="309"/>
  <c r="M63" i="309"/>
  <c r="L63" i="309"/>
  <c r="AA61" i="309"/>
  <c r="W61" i="309"/>
  <c r="S61" i="309"/>
  <c r="K61" i="309"/>
  <c r="J61" i="309"/>
  <c r="I61" i="309"/>
  <c r="H61" i="309"/>
  <c r="G61" i="309" s="1"/>
  <c r="E61" i="309"/>
  <c r="AA60" i="309"/>
  <c r="W60" i="309"/>
  <c r="S60" i="309"/>
  <c r="K60" i="309"/>
  <c r="J60" i="309"/>
  <c r="I60" i="309"/>
  <c r="H60" i="309"/>
  <c r="G60" i="309" s="1"/>
  <c r="AA59" i="309"/>
  <c r="W59" i="309"/>
  <c r="S59" i="309"/>
  <c r="K59" i="309"/>
  <c r="J59" i="309"/>
  <c r="I59" i="309"/>
  <c r="H59" i="309"/>
  <c r="G59" i="309" s="1"/>
  <c r="AA58" i="309"/>
  <c r="W58" i="309"/>
  <c r="S58" i="309"/>
  <c r="K58" i="309"/>
  <c r="J58" i="309"/>
  <c r="I58" i="309"/>
  <c r="H58" i="309"/>
  <c r="G58" i="309" s="1"/>
  <c r="AA57" i="309"/>
  <c r="W57" i="309"/>
  <c r="S57" i="309"/>
  <c r="R57" i="309"/>
  <c r="J57" i="309" s="1"/>
  <c r="O57" i="309"/>
  <c r="K57" i="309"/>
  <c r="I57" i="309"/>
  <c r="H57" i="309"/>
  <c r="AA56" i="309"/>
  <c r="W56" i="309"/>
  <c r="S56" i="309"/>
  <c r="R56" i="309"/>
  <c r="O56" i="309"/>
  <c r="K56" i="309"/>
  <c r="AA55" i="309"/>
  <c r="W55" i="309"/>
  <c r="S55" i="309"/>
  <c r="K55" i="309"/>
  <c r="I55" i="309"/>
  <c r="H55" i="309"/>
  <c r="F55" i="309"/>
  <c r="AA54" i="309"/>
  <c r="W54" i="309"/>
  <c r="S54" i="309"/>
  <c r="O54" i="309"/>
  <c r="K54" i="309"/>
  <c r="J54" i="309"/>
  <c r="I54" i="309"/>
  <c r="F54" i="309"/>
  <c r="AA53" i="309"/>
  <c r="W53" i="309"/>
  <c r="S53" i="309"/>
  <c r="R53" i="309"/>
  <c r="O53" i="309" s="1"/>
  <c r="K53" i="309"/>
  <c r="AA52" i="309"/>
  <c r="W52" i="309"/>
  <c r="S52" i="309"/>
  <c r="J52" i="309"/>
  <c r="K52" i="309"/>
  <c r="I52" i="309"/>
  <c r="F52" i="309"/>
  <c r="AA51" i="309"/>
  <c r="W51" i="309"/>
  <c r="S51" i="309"/>
  <c r="J51" i="309"/>
  <c r="O51" i="309"/>
  <c r="K51" i="309"/>
  <c r="I51" i="309"/>
  <c r="F51" i="309"/>
  <c r="AA50" i="309"/>
  <c r="W50" i="309"/>
  <c r="S50" i="309"/>
  <c r="R50" i="309"/>
  <c r="O50" i="309" s="1"/>
  <c r="K50" i="309"/>
  <c r="AA49" i="309"/>
  <c r="W49" i="309"/>
  <c r="T49" i="309"/>
  <c r="S49" i="309" s="1"/>
  <c r="O49" i="309"/>
  <c r="K49" i="309"/>
  <c r="J49" i="309"/>
  <c r="I49" i="309"/>
  <c r="F49" i="309"/>
  <c r="AA48" i="309"/>
  <c r="W48" i="309"/>
  <c r="J48" i="309"/>
  <c r="O48" i="309"/>
  <c r="I48" i="309"/>
  <c r="F48" i="309"/>
  <c r="F41" i="309"/>
  <c r="F40" i="309"/>
  <c r="F35" i="309"/>
  <c r="F34" i="309"/>
  <c r="F32" i="309"/>
  <c r="D24" i="309"/>
  <c r="D31" i="309" s="1"/>
  <c r="F31" i="309" s="1"/>
  <c r="A24" i="309"/>
  <c r="D23" i="309"/>
  <c r="D39" i="309" s="1"/>
  <c r="F39" i="309" s="1"/>
  <c r="A23" i="309"/>
  <c r="D11" i="309"/>
  <c r="D10" i="309"/>
  <c r="AD63" i="308"/>
  <c r="AC63" i="308"/>
  <c r="Z63" i="308"/>
  <c r="Y63" i="308"/>
  <c r="V63" i="308"/>
  <c r="U63" i="308"/>
  <c r="N63" i="308"/>
  <c r="M63" i="308"/>
  <c r="L63" i="308"/>
  <c r="AA61" i="308"/>
  <c r="W61" i="308"/>
  <c r="S61" i="308"/>
  <c r="K61" i="308"/>
  <c r="J61" i="308"/>
  <c r="I61" i="308"/>
  <c r="G61" i="308" s="1"/>
  <c r="H61" i="308"/>
  <c r="E61" i="308"/>
  <c r="AA60" i="308"/>
  <c r="W60" i="308"/>
  <c r="S60" i="308"/>
  <c r="K60" i="308"/>
  <c r="J60" i="308"/>
  <c r="I60" i="308"/>
  <c r="H60" i="308"/>
  <c r="G60" i="308" s="1"/>
  <c r="AA59" i="308"/>
  <c r="W59" i="308"/>
  <c r="S59" i="308"/>
  <c r="K59" i="308"/>
  <c r="J59" i="308"/>
  <c r="I59" i="308"/>
  <c r="H59" i="308"/>
  <c r="G59" i="308" s="1"/>
  <c r="AA58" i="308"/>
  <c r="W58" i="308"/>
  <c r="S58" i="308"/>
  <c r="K58" i="308"/>
  <c r="J58" i="308"/>
  <c r="I58" i="308"/>
  <c r="H58" i="308"/>
  <c r="G58" i="308" s="1"/>
  <c r="AA57" i="308"/>
  <c r="W57" i="308"/>
  <c r="S57" i="308"/>
  <c r="J57" i="308"/>
  <c r="O57" i="308"/>
  <c r="K57" i="308"/>
  <c r="I57" i="308"/>
  <c r="H57" i="308"/>
  <c r="AA56" i="308"/>
  <c r="W56" i="308"/>
  <c r="S56" i="308"/>
  <c r="R56" i="308"/>
  <c r="O56" i="308"/>
  <c r="K56" i="308"/>
  <c r="AA55" i="308"/>
  <c r="W55" i="308"/>
  <c r="S55" i="308"/>
  <c r="K55" i="308"/>
  <c r="I55" i="308"/>
  <c r="H55" i="308"/>
  <c r="F55" i="308"/>
  <c r="R55" i="308" s="1"/>
  <c r="O55" i="308" s="1"/>
  <c r="AA54" i="308"/>
  <c r="W54" i="308"/>
  <c r="S54" i="308"/>
  <c r="O54" i="308"/>
  <c r="K54" i="308"/>
  <c r="I54" i="308"/>
  <c r="F54" i="308"/>
  <c r="R54" i="308" s="1"/>
  <c r="AA53" i="308"/>
  <c r="W53" i="308"/>
  <c r="S53" i="308"/>
  <c r="R53" i="308"/>
  <c r="O53" i="308" s="1"/>
  <c r="K53" i="308"/>
  <c r="AA52" i="308"/>
  <c r="W52" i="308"/>
  <c r="H52" i="308"/>
  <c r="J52" i="308"/>
  <c r="O52" i="308"/>
  <c r="K52" i="308"/>
  <c r="I52" i="308"/>
  <c r="F52" i="308"/>
  <c r="AA51" i="308"/>
  <c r="W51" i="308"/>
  <c r="S51" i="308"/>
  <c r="O51" i="308"/>
  <c r="K51" i="308"/>
  <c r="I51" i="308"/>
  <c r="F51" i="308"/>
  <c r="AA50" i="308"/>
  <c r="W50" i="308"/>
  <c r="S50" i="308"/>
  <c r="R50" i="308"/>
  <c r="O50" i="308" s="1"/>
  <c r="K50" i="308"/>
  <c r="AA49" i="308"/>
  <c r="W49" i="308"/>
  <c r="S49" i="308"/>
  <c r="O49" i="308"/>
  <c r="K49" i="308"/>
  <c r="I49" i="308"/>
  <c r="F49" i="308"/>
  <c r="AA48" i="308"/>
  <c r="W48" i="308"/>
  <c r="J48" i="308"/>
  <c r="I48" i="308"/>
  <c r="F48" i="308"/>
  <c r="F41" i="308"/>
  <c r="F40" i="308"/>
  <c r="F35" i="308"/>
  <c r="F34" i="308"/>
  <c r="F32" i="308"/>
  <c r="D24" i="308"/>
  <c r="D31" i="308" s="1"/>
  <c r="F31" i="308" s="1"/>
  <c r="A24" i="308"/>
  <c r="D23" i="308"/>
  <c r="D39" i="308" s="1"/>
  <c r="F39" i="308" s="1"/>
  <c r="A23" i="308"/>
  <c r="D11" i="308"/>
  <c r="D10" i="308"/>
  <c r="AD63" i="300"/>
  <c r="AC63" i="300"/>
  <c r="Z63" i="300"/>
  <c r="Y63" i="300"/>
  <c r="V63" i="300"/>
  <c r="U63" i="300"/>
  <c r="N63" i="300"/>
  <c r="M63" i="300"/>
  <c r="L63" i="300"/>
  <c r="AA61" i="300"/>
  <c r="W61" i="300"/>
  <c r="S61" i="300"/>
  <c r="K61" i="300"/>
  <c r="J61" i="300"/>
  <c r="I61" i="300"/>
  <c r="H61" i="300"/>
  <c r="E61" i="300"/>
  <c r="AA60" i="300"/>
  <c r="W60" i="300"/>
  <c r="S60" i="300"/>
  <c r="K60" i="300"/>
  <c r="J60" i="300"/>
  <c r="G60" i="300" s="1"/>
  <c r="I60" i="300"/>
  <c r="H60" i="300"/>
  <c r="AA59" i="300"/>
  <c r="W59" i="300"/>
  <c r="S59" i="300"/>
  <c r="K59" i="300"/>
  <c r="J59" i="300"/>
  <c r="I59" i="300"/>
  <c r="H59" i="300"/>
  <c r="G59" i="300" s="1"/>
  <c r="AA58" i="300"/>
  <c r="W58" i="300"/>
  <c r="S58" i="300"/>
  <c r="K58" i="300"/>
  <c r="J58" i="300"/>
  <c r="I58" i="300"/>
  <c r="H58" i="300"/>
  <c r="AA57" i="300"/>
  <c r="W57" i="300"/>
  <c r="S57" i="300"/>
  <c r="R57" i="300"/>
  <c r="O57" i="300" s="1"/>
  <c r="K57" i="300"/>
  <c r="J57" i="300"/>
  <c r="I57" i="300"/>
  <c r="H57" i="300"/>
  <c r="AA56" i="300"/>
  <c r="W56" i="300"/>
  <c r="S56" i="300"/>
  <c r="R56" i="300"/>
  <c r="O56" i="300"/>
  <c r="K56" i="300"/>
  <c r="AA55" i="300"/>
  <c r="W55" i="300"/>
  <c r="S55" i="300"/>
  <c r="K55" i="300"/>
  <c r="I55" i="300"/>
  <c r="H55" i="300"/>
  <c r="F55" i="300"/>
  <c r="AA54" i="300"/>
  <c r="W54" i="300"/>
  <c r="S54" i="300"/>
  <c r="O54" i="300"/>
  <c r="K54" i="300"/>
  <c r="I54" i="300"/>
  <c r="F54" i="300"/>
  <c r="AA53" i="300"/>
  <c r="W53" i="300"/>
  <c r="S53" i="300"/>
  <c r="R53" i="300"/>
  <c r="O53" i="300" s="1"/>
  <c r="K53" i="300"/>
  <c r="AA52" i="300"/>
  <c r="W52" i="300"/>
  <c r="S52" i="300"/>
  <c r="J52" i="300"/>
  <c r="O52" i="300"/>
  <c r="K52" i="300"/>
  <c r="I52" i="300"/>
  <c r="F52" i="300"/>
  <c r="AA51" i="300"/>
  <c r="W51" i="300"/>
  <c r="S51" i="300"/>
  <c r="O51" i="300"/>
  <c r="K51" i="300"/>
  <c r="J51" i="300"/>
  <c r="I51" i="300"/>
  <c r="F51" i="300"/>
  <c r="AA50" i="300"/>
  <c r="W50" i="300"/>
  <c r="S50" i="300"/>
  <c r="R50" i="300"/>
  <c r="O50" i="300" s="1"/>
  <c r="K50" i="300"/>
  <c r="AA49" i="300"/>
  <c r="W49" i="300"/>
  <c r="S49" i="300"/>
  <c r="O49" i="300"/>
  <c r="K49" i="300"/>
  <c r="K63" i="300" s="1"/>
  <c r="I49" i="300"/>
  <c r="F49" i="300"/>
  <c r="AA48" i="300"/>
  <c r="W48" i="300"/>
  <c r="T63" i="300"/>
  <c r="J48" i="300"/>
  <c r="O48" i="300"/>
  <c r="I48" i="300"/>
  <c r="F48" i="300"/>
  <c r="F41" i="300"/>
  <c r="F40" i="300"/>
  <c r="F35" i="300"/>
  <c r="F34" i="300"/>
  <c r="F32" i="300"/>
  <c r="D24" i="300"/>
  <c r="D31" i="300" s="1"/>
  <c r="F31" i="300" s="1"/>
  <c r="A24" i="300"/>
  <c r="D23" i="300"/>
  <c r="D39" i="300" s="1"/>
  <c r="F39" i="300" s="1"/>
  <c r="A23" i="300"/>
  <c r="D11" i="300"/>
  <c r="D10" i="300"/>
  <c r="AD63" i="299"/>
  <c r="AC63" i="299"/>
  <c r="Z63" i="299"/>
  <c r="Y63" i="299"/>
  <c r="V63" i="299"/>
  <c r="U63" i="299"/>
  <c r="N63" i="299"/>
  <c r="M63" i="299"/>
  <c r="L63" i="299"/>
  <c r="AA61" i="299"/>
  <c r="W61" i="299"/>
  <c r="S61" i="299"/>
  <c r="K61" i="299"/>
  <c r="J61" i="299"/>
  <c r="I61" i="299"/>
  <c r="H61" i="299"/>
  <c r="G61" i="299"/>
  <c r="E61" i="299"/>
  <c r="AA60" i="299"/>
  <c r="W60" i="299"/>
  <c r="S60" i="299"/>
  <c r="K60" i="299"/>
  <c r="J60" i="299"/>
  <c r="I60" i="299"/>
  <c r="H60" i="299"/>
  <c r="G60" i="299" s="1"/>
  <c r="AA59" i="299"/>
  <c r="W59" i="299"/>
  <c r="S59" i="299"/>
  <c r="K59" i="299"/>
  <c r="J59" i="299"/>
  <c r="I59" i="299"/>
  <c r="H59" i="299"/>
  <c r="G59" i="299" s="1"/>
  <c r="AA58" i="299"/>
  <c r="W58" i="299"/>
  <c r="S58" i="299"/>
  <c r="K58" i="299"/>
  <c r="J58" i="299"/>
  <c r="I58" i="299"/>
  <c r="H58" i="299"/>
  <c r="G58" i="299" s="1"/>
  <c r="AA57" i="299"/>
  <c r="W57" i="299"/>
  <c r="S57" i="299"/>
  <c r="R57" i="299"/>
  <c r="O57" i="299" s="1"/>
  <c r="K57" i="299"/>
  <c r="J57" i="299"/>
  <c r="I57" i="299"/>
  <c r="H57" i="299"/>
  <c r="AA56" i="299"/>
  <c r="W56" i="299"/>
  <c r="S56" i="299"/>
  <c r="R56" i="299"/>
  <c r="O56" i="299"/>
  <c r="K56" i="299"/>
  <c r="AA55" i="299"/>
  <c r="W55" i="299"/>
  <c r="S55" i="299"/>
  <c r="O55" i="299"/>
  <c r="K55" i="299"/>
  <c r="I55" i="299"/>
  <c r="H55" i="299"/>
  <c r="F55" i="299"/>
  <c r="AA54" i="299"/>
  <c r="W54" i="299"/>
  <c r="S54" i="299"/>
  <c r="O54" i="299"/>
  <c r="K54" i="299"/>
  <c r="J54" i="299"/>
  <c r="I54" i="299"/>
  <c r="F54" i="299"/>
  <c r="AA53" i="299"/>
  <c r="W53" i="299"/>
  <c r="S53" i="299"/>
  <c r="R53" i="299"/>
  <c r="O53" i="299" s="1"/>
  <c r="K53" i="299"/>
  <c r="AA52" i="299"/>
  <c r="W52" i="299"/>
  <c r="S52" i="299"/>
  <c r="J52" i="299"/>
  <c r="O52" i="299"/>
  <c r="K52" i="299"/>
  <c r="I52" i="299"/>
  <c r="F52" i="299"/>
  <c r="AA51" i="299"/>
  <c r="W51" i="299"/>
  <c r="H51" i="299"/>
  <c r="S51" i="299"/>
  <c r="J51" i="299"/>
  <c r="O51" i="299"/>
  <c r="K51" i="299"/>
  <c r="I51" i="299"/>
  <c r="F51" i="299"/>
  <c r="AA50" i="299"/>
  <c r="W50" i="299"/>
  <c r="S50" i="299"/>
  <c r="R50" i="299"/>
  <c r="O50" i="299" s="1"/>
  <c r="K50" i="299"/>
  <c r="AA49" i="299"/>
  <c r="W49" i="299"/>
  <c r="H49" i="299"/>
  <c r="J49" i="299"/>
  <c r="O49" i="299"/>
  <c r="K49" i="299"/>
  <c r="K63" i="299" s="1"/>
  <c r="I49" i="299"/>
  <c r="F49" i="299"/>
  <c r="AA48" i="299"/>
  <c r="X63" i="299"/>
  <c r="W48" i="299"/>
  <c r="T63" i="299"/>
  <c r="J48" i="299"/>
  <c r="I48" i="299"/>
  <c r="F48" i="299"/>
  <c r="F41" i="299"/>
  <c r="F40" i="299"/>
  <c r="F35" i="299"/>
  <c r="F34" i="299"/>
  <c r="F32" i="299"/>
  <c r="D24" i="299"/>
  <c r="D31" i="299" s="1"/>
  <c r="F31" i="299" s="1"/>
  <c r="A24" i="299"/>
  <c r="D23" i="299"/>
  <c r="D39" i="299" s="1"/>
  <c r="F39" i="299" s="1"/>
  <c r="A23" i="299"/>
  <c r="D11" i="299"/>
  <c r="D10" i="299"/>
  <c r="AD63" i="298"/>
  <c r="AC63" i="298"/>
  <c r="Z63" i="298"/>
  <c r="Y63" i="298"/>
  <c r="V63" i="298"/>
  <c r="U63" i="298"/>
  <c r="N63" i="298"/>
  <c r="M63" i="298"/>
  <c r="L63" i="298"/>
  <c r="AA61" i="298"/>
  <c r="W61" i="298"/>
  <c r="S61" i="298"/>
  <c r="K61" i="298"/>
  <c r="J61" i="298"/>
  <c r="I61" i="298"/>
  <c r="H61" i="298"/>
  <c r="G61" i="298" s="1"/>
  <c r="E61" i="298"/>
  <c r="AA60" i="298"/>
  <c r="W60" i="298"/>
  <c r="S60" i="298"/>
  <c r="K60" i="298"/>
  <c r="J60" i="298"/>
  <c r="I60" i="298"/>
  <c r="G60" i="298" s="1"/>
  <c r="H60" i="298"/>
  <c r="AA59" i="298"/>
  <c r="W59" i="298"/>
  <c r="S59" i="298"/>
  <c r="K59" i="298"/>
  <c r="J59" i="298"/>
  <c r="I59" i="298"/>
  <c r="G59" i="298" s="1"/>
  <c r="H59" i="298"/>
  <c r="AA58" i="298"/>
  <c r="W58" i="298"/>
  <c r="S58" i="298"/>
  <c r="K58" i="298"/>
  <c r="J58" i="298"/>
  <c r="I58" i="298"/>
  <c r="G58" i="298" s="1"/>
  <c r="H58" i="298"/>
  <c r="AA57" i="298"/>
  <c r="W57" i="298"/>
  <c r="S57" i="298"/>
  <c r="R57" i="298"/>
  <c r="J57" i="298" s="1"/>
  <c r="O57" i="298"/>
  <c r="K57" i="298"/>
  <c r="I57" i="298"/>
  <c r="H57" i="298"/>
  <c r="AA56" i="298"/>
  <c r="W56" i="298"/>
  <c r="S56" i="298"/>
  <c r="R56" i="298"/>
  <c r="O56" i="298"/>
  <c r="K56" i="298"/>
  <c r="AA55" i="298"/>
  <c r="W55" i="298"/>
  <c r="S55" i="298"/>
  <c r="K55" i="298"/>
  <c r="I55" i="298"/>
  <c r="H55" i="298"/>
  <c r="F55" i="298"/>
  <c r="AA54" i="298"/>
  <c r="W54" i="298"/>
  <c r="S54" i="298"/>
  <c r="O54" i="298"/>
  <c r="K54" i="298"/>
  <c r="J54" i="298"/>
  <c r="I54" i="298"/>
  <c r="F54" i="298"/>
  <c r="AA53" i="298"/>
  <c r="W53" i="298"/>
  <c r="S53" i="298"/>
  <c r="R53" i="298"/>
  <c r="O53" i="298"/>
  <c r="K53" i="298"/>
  <c r="AA52" i="298"/>
  <c r="W52" i="298"/>
  <c r="H52" i="298"/>
  <c r="S52" i="298"/>
  <c r="J52" i="298"/>
  <c r="O52" i="298"/>
  <c r="K52" i="298"/>
  <c r="I52" i="298"/>
  <c r="F52" i="298"/>
  <c r="AA51" i="298"/>
  <c r="W51" i="298"/>
  <c r="S51" i="298"/>
  <c r="O51" i="298"/>
  <c r="K51" i="298"/>
  <c r="I51" i="298"/>
  <c r="F51" i="298"/>
  <c r="AA50" i="298"/>
  <c r="W50" i="298"/>
  <c r="S50" i="298"/>
  <c r="R50" i="298"/>
  <c r="O50" i="298" s="1"/>
  <c r="K50" i="298"/>
  <c r="AA49" i="298"/>
  <c r="W49" i="298"/>
  <c r="S49" i="298"/>
  <c r="O49" i="298"/>
  <c r="K49" i="298"/>
  <c r="J49" i="298"/>
  <c r="I49" i="298"/>
  <c r="F49" i="298"/>
  <c r="AA48" i="298"/>
  <c r="W48" i="298"/>
  <c r="S48" i="298"/>
  <c r="J48" i="298"/>
  <c r="O48" i="298"/>
  <c r="I48" i="298"/>
  <c r="I63" i="298" s="1"/>
  <c r="F48" i="298"/>
  <c r="F41" i="298"/>
  <c r="F40" i="298"/>
  <c r="F35" i="298"/>
  <c r="F34" i="298"/>
  <c r="F32" i="298"/>
  <c r="D24" i="298"/>
  <c r="D31" i="298" s="1"/>
  <c r="F31" i="298" s="1"/>
  <c r="A24" i="298"/>
  <c r="D23" i="298"/>
  <c r="D39" i="298" s="1"/>
  <c r="F39" i="298" s="1"/>
  <c r="A23" i="298"/>
  <c r="D11" i="298"/>
  <c r="D10" i="298"/>
  <c r="AD63" i="297"/>
  <c r="AC63" i="297"/>
  <c r="Z63" i="297"/>
  <c r="Y63" i="297"/>
  <c r="V63" i="297"/>
  <c r="U63" i="297"/>
  <c r="N63" i="297"/>
  <c r="M63" i="297"/>
  <c r="L63" i="297"/>
  <c r="AA61" i="297"/>
  <c r="W61" i="297"/>
  <c r="S61" i="297"/>
  <c r="K61" i="297"/>
  <c r="J61" i="297"/>
  <c r="I61" i="297"/>
  <c r="H61" i="297"/>
  <c r="G61" i="297" s="1"/>
  <c r="E61" i="297"/>
  <c r="AA60" i="297"/>
  <c r="W60" i="297"/>
  <c r="S60" i="297"/>
  <c r="K60" i="297"/>
  <c r="J60" i="297"/>
  <c r="I60" i="297"/>
  <c r="H60" i="297"/>
  <c r="G60" i="297" s="1"/>
  <c r="AA59" i="297"/>
  <c r="W59" i="297"/>
  <c r="S59" i="297"/>
  <c r="K59" i="297"/>
  <c r="J59" i="297"/>
  <c r="I59" i="297"/>
  <c r="H59" i="297"/>
  <c r="G59" i="297" s="1"/>
  <c r="AA58" i="297"/>
  <c r="W58" i="297"/>
  <c r="S58" i="297"/>
  <c r="K58" i="297"/>
  <c r="J58" i="297"/>
  <c r="I58" i="297"/>
  <c r="H58" i="297"/>
  <c r="G58" i="297" s="1"/>
  <c r="AA57" i="297"/>
  <c r="W57" i="297"/>
  <c r="S57" i="297"/>
  <c r="R57" i="297"/>
  <c r="O57" i="297"/>
  <c r="K57" i="297"/>
  <c r="J57" i="297"/>
  <c r="I57" i="297"/>
  <c r="H57" i="297"/>
  <c r="AA56" i="297"/>
  <c r="W56" i="297"/>
  <c r="S56" i="297"/>
  <c r="R56" i="297"/>
  <c r="O56" i="297"/>
  <c r="K56" i="297"/>
  <c r="AA55" i="297"/>
  <c r="W55" i="297"/>
  <c r="S55" i="297"/>
  <c r="K55" i="297"/>
  <c r="I55" i="297"/>
  <c r="H55" i="297"/>
  <c r="F55" i="297"/>
  <c r="R55" i="297" s="1"/>
  <c r="AA54" i="297"/>
  <c r="W54" i="297"/>
  <c r="S54" i="297"/>
  <c r="O54" i="297"/>
  <c r="K54" i="297"/>
  <c r="J54" i="297"/>
  <c r="I54" i="297"/>
  <c r="F54" i="297"/>
  <c r="AA53" i="297"/>
  <c r="W53" i="297"/>
  <c r="S53" i="297"/>
  <c r="R53" i="297"/>
  <c r="O53" i="297" s="1"/>
  <c r="K53" i="297"/>
  <c r="AA52" i="297"/>
  <c r="W52" i="297"/>
  <c r="H52" i="297"/>
  <c r="S52" i="297"/>
  <c r="O52" i="297"/>
  <c r="K52" i="297"/>
  <c r="J52" i="297"/>
  <c r="I52" i="297"/>
  <c r="F52" i="297"/>
  <c r="AA51" i="297"/>
  <c r="W51" i="297"/>
  <c r="S51" i="297"/>
  <c r="J51" i="297"/>
  <c r="K51" i="297"/>
  <c r="I51" i="297"/>
  <c r="F51" i="297"/>
  <c r="AA50" i="297"/>
  <c r="W50" i="297"/>
  <c r="S50" i="297"/>
  <c r="R50" i="297"/>
  <c r="O50" i="297" s="1"/>
  <c r="K50" i="297"/>
  <c r="AA49" i="297"/>
  <c r="W49" i="297"/>
  <c r="H49" i="297"/>
  <c r="S49" i="297"/>
  <c r="O49" i="297"/>
  <c r="K49" i="297"/>
  <c r="K63" i="297" s="1"/>
  <c r="I49" i="297"/>
  <c r="F49" i="297"/>
  <c r="AA48" i="297"/>
  <c r="W48" i="297"/>
  <c r="J48" i="297"/>
  <c r="O48" i="297"/>
  <c r="I48" i="297"/>
  <c r="F48" i="297"/>
  <c r="F41" i="297"/>
  <c r="F40" i="297"/>
  <c r="F35" i="297"/>
  <c r="F34" i="297"/>
  <c r="F32" i="297"/>
  <c r="D24" i="297"/>
  <c r="D31" i="297" s="1"/>
  <c r="F31" i="297" s="1"/>
  <c r="A24" i="297"/>
  <c r="D23" i="297"/>
  <c r="D39" i="297" s="1"/>
  <c r="F39" i="297" s="1"/>
  <c r="A23" i="297"/>
  <c r="D11" i="297"/>
  <c r="D10" i="297"/>
  <c r="AD64" i="296"/>
  <c r="AC64" i="296"/>
  <c r="Z64" i="296"/>
  <c r="Y64" i="296"/>
  <c r="V64" i="296"/>
  <c r="U64" i="296"/>
  <c r="N64" i="296"/>
  <c r="M64" i="296"/>
  <c r="L64" i="296"/>
  <c r="AA62" i="296"/>
  <c r="W62" i="296"/>
  <c r="S62" i="296"/>
  <c r="K62" i="296"/>
  <c r="J62" i="296"/>
  <c r="I62" i="296"/>
  <c r="H62" i="296"/>
  <c r="G62" i="296" s="1"/>
  <c r="E62" i="296"/>
  <c r="AA61" i="296"/>
  <c r="W61" i="296"/>
  <c r="S61" i="296"/>
  <c r="K61" i="296"/>
  <c r="J61" i="296"/>
  <c r="I61" i="296"/>
  <c r="H61" i="296"/>
  <c r="AA60" i="296"/>
  <c r="W60" i="296"/>
  <c r="S60" i="296"/>
  <c r="K60" i="296"/>
  <c r="J60" i="296"/>
  <c r="I60" i="296"/>
  <c r="H60" i="296"/>
  <c r="G60" i="296" s="1"/>
  <c r="AA59" i="296"/>
  <c r="W59" i="296"/>
  <c r="S59" i="296"/>
  <c r="K59" i="296"/>
  <c r="J59" i="296"/>
  <c r="I59" i="296"/>
  <c r="H59" i="296"/>
  <c r="AA58" i="296"/>
  <c r="W58" i="296"/>
  <c r="S58" i="296"/>
  <c r="R58" i="296"/>
  <c r="O58" i="296" s="1"/>
  <c r="K58" i="296"/>
  <c r="J58" i="296"/>
  <c r="G58" i="296" s="1"/>
  <c r="I58" i="296"/>
  <c r="H58" i="296"/>
  <c r="AA57" i="296"/>
  <c r="W57" i="296"/>
  <c r="S57" i="296"/>
  <c r="R57" i="296"/>
  <c r="O57" i="296" s="1"/>
  <c r="K57" i="296"/>
  <c r="AA56" i="296"/>
  <c r="W56" i="296"/>
  <c r="S56" i="296"/>
  <c r="K56" i="296"/>
  <c r="I56" i="296"/>
  <c r="H56" i="296"/>
  <c r="F56" i="296"/>
  <c r="AA55" i="296"/>
  <c r="W55" i="296"/>
  <c r="S55" i="296"/>
  <c r="O55" i="296"/>
  <c r="K55" i="296"/>
  <c r="I55" i="296"/>
  <c r="F55" i="296"/>
  <c r="AA54" i="296"/>
  <c r="W54" i="296"/>
  <c r="S54" i="296"/>
  <c r="R54" i="296"/>
  <c r="O54" i="296" s="1"/>
  <c r="K54" i="296"/>
  <c r="AA53" i="296"/>
  <c r="W53" i="296"/>
  <c r="S53" i="296"/>
  <c r="J53" i="296"/>
  <c r="O53" i="296"/>
  <c r="K53" i="296"/>
  <c r="I53" i="296"/>
  <c r="F53" i="296"/>
  <c r="AA52" i="296"/>
  <c r="W52" i="296"/>
  <c r="O52" i="296"/>
  <c r="K52" i="296"/>
  <c r="J52" i="296"/>
  <c r="I52" i="296"/>
  <c r="F52" i="296"/>
  <c r="E52" i="296"/>
  <c r="AA51" i="296"/>
  <c r="W51" i="296"/>
  <c r="S51" i="296"/>
  <c r="R51" i="296"/>
  <c r="O51" i="296" s="1"/>
  <c r="K51" i="296"/>
  <c r="AB64" i="296"/>
  <c r="W50" i="296"/>
  <c r="J50" i="296"/>
  <c r="O50" i="296"/>
  <c r="K50" i="296"/>
  <c r="I50" i="296"/>
  <c r="F50" i="296"/>
  <c r="AA49" i="296"/>
  <c r="W49" i="296"/>
  <c r="S49" i="296"/>
  <c r="J49" i="296"/>
  <c r="I49" i="296"/>
  <c r="H49" i="296"/>
  <c r="G49" i="296" s="1"/>
  <c r="F49" i="296"/>
  <c r="F42" i="296"/>
  <c r="F41" i="296"/>
  <c r="F36" i="296"/>
  <c r="F35" i="296"/>
  <c r="F33" i="296"/>
  <c r="D25" i="296"/>
  <c r="D32" i="296" s="1"/>
  <c r="F32" i="296" s="1"/>
  <c r="A25" i="296"/>
  <c r="D24" i="296"/>
  <c r="D39" i="296" s="1"/>
  <c r="F39" i="296" s="1"/>
  <c r="A24" i="296"/>
  <c r="D12" i="296"/>
  <c r="D11" i="296"/>
  <c r="AD63" i="295"/>
  <c r="AC63" i="295"/>
  <c r="Z63" i="295"/>
  <c r="Y63" i="295"/>
  <c r="V63" i="295"/>
  <c r="U63" i="295"/>
  <c r="N63" i="295"/>
  <c r="M63" i="295"/>
  <c r="L63" i="295"/>
  <c r="AA61" i="295"/>
  <c r="W61" i="295"/>
  <c r="S61" i="295"/>
  <c r="K61" i="295"/>
  <c r="J61" i="295"/>
  <c r="I61" i="295"/>
  <c r="H61" i="295"/>
  <c r="E61" i="295"/>
  <c r="AA60" i="295"/>
  <c r="W60" i="295"/>
  <c r="S60" i="295"/>
  <c r="K60" i="295"/>
  <c r="J60" i="295"/>
  <c r="I60" i="295"/>
  <c r="H60" i="295"/>
  <c r="G60" i="295" s="1"/>
  <c r="AA59" i="295"/>
  <c r="W59" i="295"/>
  <c r="S59" i="295"/>
  <c r="K59" i="295"/>
  <c r="J59" i="295"/>
  <c r="I59" i="295"/>
  <c r="H59" i="295"/>
  <c r="G59" i="295" s="1"/>
  <c r="AA58" i="295"/>
  <c r="W58" i="295"/>
  <c r="S58" i="295"/>
  <c r="K58" i="295"/>
  <c r="J58" i="295"/>
  <c r="I58" i="295"/>
  <c r="H58" i="295"/>
  <c r="G58" i="295" s="1"/>
  <c r="AA57" i="295"/>
  <c r="W57" i="295"/>
  <c r="S57" i="295"/>
  <c r="R57" i="295"/>
  <c r="O57" i="295"/>
  <c r="K57" i="295"/>
  <c r="J57" i="295"/>
  <c r="I57" i="295"/>
  <c r="H57" i="295"/>
  <c r="AA56" i="295"/>
  <c r="W56" i="295"/>
  <c r="S56" i="295"/>
  <c r="R56" i="295"/>
  <c r="O56" i="295"/>
  <c r="K56" i="295"/>
  <c r="AA55" i="295"/>
  <c r="W55" i="295"/>
  <c r="S55" i="295"/>
  <c r="K55" i="295"/>
  <c r="I55" i="295"/>
  <c r="H55" i="295"/>
  <c r="F55" i="295"/>
  <c r="AA54" i="295"/>
  <c r="W54" i="295"/>
  <c r="S54" i="295"/>
  <c r="O54" i="295"/>
  <c r="K54" i="295"/>
  <c r="J54" i="295"/>
  <c r="I54" i="295"/>
  <c r="F54" i="295"/>
  <c r="AA53" i="295"/>
  <c r="W53" i="295"/>
  <c r="S53" i="295"/>
  <c r="R53" i="295"/>
  <c r="O53" i="295" s="1"/>
  <c r="K53" i="295"/>
  <c r="AA52" i="295"/>
  <c r="W52" i="295"/>
  <c r="S52" i="295"/>
  <c r="O52" i="295"/>
  <c r="K52" i="295"/>
  <c r="J52" i="295"/>
  <c r="I52" i="295"/>
  <c r="F52" i="295"/>
  <c r="AA51" i="295"/>
  <c r="W51" i="295"/>
  <c r="S51" i="295"/>
  <c r="O51" i="295"/>
  <c r="K51" i="295"/>
  <c r="I51" i="295"/>
  <c r="F51" i="295"/>
  <c r="AA50" i="295"/>
  <c r="W50" i="295"/>
  <c r="S50" i="295"/>
  <c r="R50" i="295"/>
  <c r="O50" i="295" s="1"/>
  <c r="K50" i="295"/>
  <c r="AA49" i="295"/>
  <c r="W49" i="295"/>
  <c r="H49" i="295"/>
  <c r="S49" i="295"/>
  <c r="O49" i="295"/>
  <c r="K49" i="295"/>
  <c r="I49" i="295"/>
  <c r="F49" i="295"/>
  <c r="AA48" i="295"/>
  <c r="W48" i="295"/>
  <c r="T63" i="295"/>
  <c r="J48" i="295"/>
  <c r="O48" i="295"/>
  <c r="I48" i="295"/>
  <c r="F48" i="295"/>
  <c r="F41" i="295"/>
  <c r="F40" i="295"/>
  <c r="F35" i="295"/>
  <c r="F34" i="295"/>
  <c r="F32" i="295"/>
  <c r="D24" i="295"/>
  <c r="D31" i="295" s="1"/>
  <c r="F31" i="295" s="1"/>
  <c r="A24" i="295"/>
  <c r="D23" i="295"/>
  <c r="D39" i="295" s="1"/>
  <c r="F39" i="295" s="1"/>
  <c r="A23" i="295"/>
  <c r="D11" i="295"/>
  <c r="D10" i="295"/>
  <c r="AD63" i="294"/>
  <c r="AC63" i="294"/>
  <c r="Z63" i="294"/>
  <c r="Y63" i="294"/>
  <c r="V63" i="294"/>
  <c r="U63" i="294"/>
  <c r="N63" i="294"/>
  <c r="M63" i="294"/>
  <c r="L63" i="294"/>
  <c r="AA61" i="294"/>
  <c r="W61" i="294"/>
  <c r="S61" i="294"/>
  <c r="K61" i="294"/>
  <c r="J61" i="294"/>
  <c r="I61" i="294"/>
  <c r="H61" i="294"/>
  <c r="E61" i="294"/>
  <c r="AA60" i="294"/>
  <c r="W60" i="294"/>
  <c r="S60" i="294"/>
  <c r="K60" i="294"/>
  <c r="J60" i="294"/>
  <c r="I60" i="294"/>
  <c r="H60" i="294"/>
  <c r="AA59" i="294"/>
  <c r="W59" i="294"/>
  <c r="S59" i="294"/>
  <c r="K59" i="294"/>
  <c r="J59" i="294"/>
  <c r="I59" i="294"/>
  <c r="H59" i="294"/>
  <c r="AA58" i="294"/>
  <c r="W58" i="294"/>
  <c r="S58" i="294"/>
  <c r="K58" i="294"/>
  <c r="J58" i="294"/>
  <c r="I58" i="294"/>
  <c r="H58" i="294"/>
  <c r="AA57" i="294"/>
  <c r="W57" i="294"/>
  <c r="S57" i="294"/>
  <c r="O57" i="294"/>
  <c r="K57" i="294"/>
  <c r="I57" i="294"/>
  <c r="H57" i="294"/>
  <c r="AA56" i="294"/>
  <c r="W56" i="294"/>
  <c r="S56" i="294"/>
  <c r="R56" i="294"/>
  <c r="O56" i="294" s="1"/>
  <c r="K56" i="294"/>
  <c r="AA55" i="294"/>
  <c r="W55" i="294"/>
  <c r="S55" i="294"/>
  <c r="K55" i="294"/>
  <c r="I55" i="294"/>
  <c r="H55" i="294"/>
  <c r="F55" i="294"/>
  <c r="AA54" i="294"/>
  <c r="X54" i="294"/>
  <c r="W54" i="294"/>
  <c r="T54" i="294"/>
  <c r="S54" i="294" s="1"/>
  <c r="O54" i="294"/>
  <c r="K54" i="294"/>
  <c r="I54" i="294"/>
  <c r="F54" i="294"/>
  <c r="AA53" i="294"/>
  <c r="W53" i="294"/>
  <c r="S53" i="294"/>
  <c r="R53" i="294"/>
  <c r="O53" i="294"/>
  <c r="K53" i="294"/>
  <c r="AA52" i="294"/>
  <c r="W52" i="294"/>
  <c r="S52" i="294"/>
  <c r="J52" i="294"/>
  <c r="K52" i="294"/>
  <c r="I52" i="294"/>
  <c r="F52" i="294"/>
  <c r="AA51" i="294"/>
  <c r="W51" i="294"/>
  <c r="S51" i="294"/>
  <c r="O51" i="294"/>
  <c r="K51" i="294"/>
  <c r="I51" i="294"/>
  <c r="F51" i="294"/>
  <c r="AA50" i="294"/>
  <c r="W50" i="294"/>
  <c r="S50" i="294"/>
  <c r="R50" i="294"/>
  <c r="O50" i="294"/>
  <c r="K50" i="294"/>
  <c r="AA49" i="294"/>
  <c r="X49" i="294"/>
  <c r="W49" i="294"/>
  <c r="T63" i="294"/>
  <c r="O49" i="294"/>
  <c r="K49" i="294"/>
  <c r="I49" i="294"/>
  <c r="F49" i="294"/>
  <c r="AA48" i="294"/>
  <c r="X48" i="294"/>
  <c r="W48" i="294" s="1"/>
  <c r="S48" i="294"/>
  <c r="J48" i="294"/>
  <c r="I48" i="294"/>
  <c r="F48" i="294"/>
  <c r="F41" i="294"/>
  <c r="F40" i="294"/>
  <c r="F35" i="294"/>
  <c r="F34" i="294"/>
  <c r="F32" i="294"/>
  <c r="D24" i="294"/>
  <c r="D31" i="294" s="1"/>
  <c r="F31" i="294" s="1"/>
  <c r="A24" i="294"/>
  <c r="D23" i="294"/>
  <c r="D38" i="294" s="1"/>
  <c r="F38" i="294" s="1"/>
  <c r="A23" i="294"/>
  <c r="D11" i="294"/>
  <c r="D10" i="294"/>
  <c r="F42" i="293"/>
  <c r="F41" i="293"/>
  <c r="F36" i="293"/>
  <c r="F35" i="293"/>
  <c r="F33" i="293"/>
  <c r="D25" i="293"/>
  <c r="D32" i="293" s="1"/>
  <c r="F32" i="293" s="1"/>
  <c r="A25" i="293"/>
  <c r="D24" i="293"/>
  <c r="D40" i="293" s="1"/>
  <c r="F40" i="293" s="1"/>
  <c r="A24" i="293"/>
  <c r="D12" i="293"/>
  <c r="D11" i="293"/>
  <c r="AD63" i="292"/>
  <c r="AA27" i="24" s="1"/>
  <c r="AA25" i="24" s="1"/>
  <c r="AC63" i="292"/>
  <c r="Z27" i="24" s="1"/>
  <c r="Z25" i="24" s="1"/>
  <c r="Z63" i="292"/>
  <c r="W27" i="24" s="1"/>
  <c r="W25" i="24" s="1"/>
  <c r="Y63" i="292"/>
  <c r="V27" i="24" s="1"/>
  <c r="V25" i="24" s="1"/>
  <c r="X63" i="292"/>
  <c r="U27" i="24" s="1"/>
  <c r="U25" i="24" s="1"/>
  <c r="V63" i="292"/>
  <c r="S27" i="24" s="1"/>
  <c r="S25" i="24" s="1"/>
  <c r="U63" i="292"/>
  <c r="R27" i="24" s="1"/>
  <c r="R25" i="24" s="1"/>
  <c r="N63" i="292"/>
  <c r="K27" i="24" s="1"/>
  <c r="K25" i="24" s="1"/>
  <c r="M63" i="292"/>
  <c r="J27" i="24" s="1"/>
  <c r="J25" i="24" s="1"/>
  <c r="L63" i="292"/>
  <c r="I27" i="24" s="1"/>
  <c r="I25" i="24" s="1"/>
  <c r="AA61" i="292"/>
  <c r="W61" i="292"/>
  <c r="S61" i="292"/>
  <c r="K61" i="292"/>
  <c r="J61" i="292"/>
  <c r="I61" i="292"/>
  <c r="H61" i="292"/>
  <c r="G61" i="292" s="1"/>
  <c r="E61" i="292"/>
  <c r="AA60" i="292"/>
  <c r="W60" i="292"/>
  <c r="S60" i="292"/>
  <c r="K60" i="292"/>
  <c r="J60" i="292"/>
  <c r="I60" i="292"/>
  <c r="H60" i="292"/>
  <c r="G60" i="292" s="1"/>
  <c r="AA59" i="292"/>
  <c r="W59" i="292"/>
  <c r="S59" i="292"/>
  <c r="K59" i="292"/>
  <c r="J59" i="292"/>
  <c r="I59" i="292"/>
  <c r="H59" i="292"/>
  <c r="AA58" i="292"/>
  <c r="W58" i="292"/>
  <c r="S58" i="292"/>
  <c r="K58" i="292"/>
  <c r="J58" i="292"/>
  <c r="I58" i="292"/>
  <c r="H58" i="292"/>
  <c r="AA57" i="292"/>
  <c r="W57" i="292"/>
  <c r="S57" i="292"/>
  <c r="R57" i="292"/>
  <c r="O57" i="292"/>
  <c r="K57" i="292"/>
  <c r="J57" i="292"/>
  <c r="I57" i="292"/>
  <c r="H57" i="292"/>
  <c r="AA56" i="292"/>
  <c r="W56" i="292"/>
  <c r="S56" i="292"/>
  <c r="R56" i="292"/>
  <c r="O56" i="292"/>
  <c r="K56" i="292"/>
  <c r="AA55" i="292"/>
  <c r="W55" i="292"/>
  <c r="S55" i="292"/>
  <c r="K55" i="292"/>
  <c r="I55" i="292"/>
  <c r="H55" i="292"/>
  <c r="F55" i="292"/>
  <c r="R55" i="292" s="1"/>
  <c r="AA54" i="292"/>
  <c r="W54" i="292"/>
  <c r="S54" i="292"/>
  <c r="O54" i="292"/>
  <c r="K54" i="292"/>
  <c r="J54" i="292"/>
  <c r="I54" i="292"/>
  <c r="H54" i="292"/>
  <c r="G54" i="292" s="1"/>
  <c r="F54" i="292"/>
  <c r="AA53" i="292"/>
  <c r="W53" i="292"/>
  <c r="S53" i="292"/>
  <c r="R53" i="292"/>
  <c r="O53" i="292" s="1"/>
  <c r="K53" i="292"/>
  <c r="AA52" i="292"/>
  <c r="W52" i="292"/>
  <c r="S52" i="292"/>
  <c r="J52" i="292"/>
  <c r="O52" i="292"/>
  <c r="K52" i="292"/>
  <c r="I52" i="292"/>
  <c r="F52" i="292"/>
  <c r="AA51" i="292"/>
  <c r="W51" i="292"/>
  <c r="H51" i="292"/>
  <c r="G51" i="292" s="1"/>
  <c r="O51" i="292"/>
  <c r="K51" i="292"/>
  <c r="J51" i="292"/>
  <c r="I51" i="292"/>
  <c r="F51" i="292"/>
  <c r="AA50" i="292"/>
  <c r="W50" i="292"/>
  <c r="S50" i="292"/>
  <c r="R50" i="292"/>
  <c r="O50" i="292" s="1"/>
  <c r="K50" i="292"/>
  <c r="AA49" i="292"/>
  <c r="W49" i="292"/>
  <c r="H49" i="292"/>
  <c r="J49" i="292"/>
  <c r="O49" i="292"/>
  <c r="K49" i="292"/>
  <c r="I49" i="292"/>
  <c r="F49" i="292"/>
  <c r="AB63" i="292"/>
  <c r="Y27" i="24" s="1"/>
  <c r="Y25" i="24" s="1"/>
  <c r="AA48" i="292"/>
  <c r="W48" i="292"/>
  <c r="T63" i="292"/>
  <c r="Q27" i="24" s="1"/>
  <c r="Q25" i="24" s="1"/>
  <c r="S48" i="292"/>
  <c r="J48" i="292"/>
  <c r="I48" i="292"/>
  <c r="F48" i="292"/>
  <c r="F41" i="292"/>
  <c r="F40" i="292"/>
  <c r="F35" i="292"/>
  <c r="F34" i="292"/>
  <c r="F32" i="292"/>
  <c r="D24" i="292"/>
  <c r="D31" i="292" s="1"/>
  <c r="F31" i="292" s="1"/>
  <c r="A24" i="292"/>
  <c r="D23" i="292"/>
  <c r="D39" i="292" s="1"/>
  <c r="F39" i="292" s="1"/>
  <c r="A23" i="292"/>
  <c r="D11" i="292"/>
  <c r="D10" i="292"/>
  <c r="AD64" i="289"/>
  <c r="AC64" i="289"/>
  <c r="Z64" i="289"/>
  <c r="Y64" i="289"/>
  <c r="V64" i="289"/>
  <c r="U64" i="289"/>
  <c r="N64" i="289"/>
  <c r="M64" i="289"/>
  <c r="L64" i="289"/>
  <c r="AA62" i="289"/>
  <c r="W62" i="289"/>
  <c r="S62" i="289"/>
  <c r="K62" i="289"/>
  <c r="J62" i="289"/>
  <c r="I62" i="289"/>
  <c r="H62" i="289"/>
  <c r="G62" i="289" s="1"/>
  <c r="E62" i="289"/>
  <c r="AA61" i="289"/>
  <c r="W61" i="289"/>
  <c r="S61" i="289"/>
  <c r="K61" i="289"/>
  <c r="J61" i="289"/>
  <c r="I61" i="289"/>
  <c r="H61" i="289"/>
  <c r="G61" i="289" s="1"/>
  <c r="AA60" i="289"/>
  <c r="W60" i="289"/>
  <c r="S60" i="289"/>
  <c r="K60" i="289"/>
  <c r="J60" i="289"/>
  <c r="I60" i="289"/>
  <c r="H60" i="289"/>
  <c r="G60" i="289" s="1"/>
  <c r="AA59" i="289"/>
  <c r="W59" i="289"/>
  <c r="S59" i="289"/>
  <c r="K59" i="289"/>
  <c r="J59" i="289"/>
  <c r="I59" i="289"/>
  <c r="H59" i="289"/>
  <c r="G59" i="289" s="1"/>
  <c r="AA58" i="289"/>
  <c r="W58" i="289"/>
  <c r="S58" i="289"/>
  <c r="O58" i="289"/>
  <c r="K58" i="289"/>
  <c r="J58" i="289"/>
  <c r="I58" i="289"/>
  <c r="H58" i="289"/>
  <c r="AA57" i="289"/>
  <c r="W57" i="289"/>
  <c r="S57" i="289"/>
  <c r="R57" i="289"/>
  <c r="O57" i="289" s="1"/>
  <c r="K57" i="289"/>
  <c r="AA56" i="289"/>
  <c r="W56" i="289"/>
  <c r="S56" i="289"/>
  <c r="K56" i="289"/>
  <c r="I56" i="289"/>
  <c r="H56" i="289"/>
  <c r="F56" i="289"/>
  <c r="AA55" i="289"/>
  <c r="W55" i="289"/>
  <c r="S55" i="289"/>
  <c r="J55" i="289"/>
  <c r="K55" i="289"/>
  <c r="I55" i="289"/>
  <c r="F55" i="289"/>
  <c r="AA54" i="289"/>
  <c r="W54" i="289"/>
  <c r="S54" i="289"/>
  <c r="R54" i="289"/>
  <c r="O54" i="289" s="1"/>
  <c r="K54" i="289"/>
  <c r="AA53" i="289"/>
  <c r="W53" i="289"/>
  <c r="H53" i="289"/>
  <c r="J53" i="289"/>
  <c r="K53" i="289"/>
  <c r="I53" i="289"/>
  <c r="F53" i="289"/>
  <c r="AA52" i="289"/>
  <c r="W52" i="289"/>
  <c r="S52" i="289"/>
  <c r="O52" i="289"/>
  <c r="K52" i="289"/>
  <c r="J52" i="289"/>
  <c r="I52" i="289"/>
  <c r="F52" i="289"/>
  <c r="AA51" i="289"/>
  <c r="W51" i="289"/>
  <c r="S51" i="289"/>
  <c r="R51" i="289"/>
  <c r="O51" i="289" s="1"/>
  <c r="K51" i="289"/>
  <c r="AA50" i="289"/>
  <c r="W50" i="289"/>
  <c r="S50" i="289"/>
  <c r="O50" i="289"/>
  <c r="K50" i="289"/>
  <c r="I50" i="289"/>
  <c r="F50" i="289"/>
  <c r="AA49" i="289"/>
  <c r="W49" i="289"/>
  <c r="S49" i="289"/>
  <c r="R49" i="289"/>
  <c r="J49" i="289" s="1"/>
  <c r="O49" i="289"/>
  <c r="I49" i="289"/>
  <c r="F49" i="289"/>
  <c r="F42" i="289"/>
  <c r="F41" i="289"/>
  <c r="F36" i="289"/>
  <c r="F35" i="289"/>
  <c r="F33" i="289"/>
  <c r="D25" i="289"/>
  <c r="D32" i="289" s="1"/>
  <c r="F32" i="289" s="1"/>
  <c r="A25" i="289"/>
  <c r="D24" i="289"/>
  <c r="D40" i="289" s="1"/>
  <c r="F40" i="289" s="1"/>
  <c r="A24" i="289"/>
  <c r="D12" i="289"/>
  <c r="D11" i="289"/>
  <c r="AD63" i="288"/>
  <c r="AC63" i="288"/>
  <c r="Z63" i="288"/>
  <c r="Y63" i="288"/>
  <c r="V63" i="288"/>
  <c r="U63" i="288"/>
  <c r="N63" i="288"/>
  <c r="M63" i="288"/>
  <c r="L63" i="288"/>
  <c r="AA61" i="288"/>
  <c r="W61" i="288"/>
  <c r="S61" i="288"/>
  <c r="K61" i="288"/>
  <c r="J61" i="288"/>
  <c r="I61" i="288"/>
  <c r="H61" i="288"/>
  <c r="G61" i="288"/>
  <c r="E61" i="288"/>
  <c r="AA60" i="288"/>
  <c r="W60" i="288"/>
  <c r="S60" i="288"/>
  <c r="K60" i="288"/>
  <c r="J60" i="288"/>
  <c r="I60" i="288"/>
  <c r="H60" i="288"/>
  <c r="G60" i="288" s="1"/>
  <c r="AA59" i="288"/>
  <c r="W59" i="288"/>
  <c r="S59" i="288"/>
  <c r="K59" i="288"/>
  <c r="J59" i="288"/>
  <c r="I59" i="288"/>
  <c r="H59" i="288"/>
  <c r="G59" i="288" s="1"/>
  <c r="AA58" i="288"/>
  <c r="W58" i="288"/>
  <c r="S58" i="288"/>
  <c r="K58" i="288"/>
  <c r="J58" i="288"/>
  <c r="I58" i="288"/>
  <c r="H58" i="288"/>
  <c r="G58" i="288" s="1"/>
  <c r="AA57" i="288"/>
  <c r="W57" i="288"/>
  <c r="S57" i="288"/>
  <c r="R57" i="288"/>
  <c r="O57" i="288"/>
  <c r="K57" i="288"/>
  <c r="J57" i="288"/>
  <c r="I57" i="288"/>
  <c r="H57" i="288"/>
  <c r="AA56" i="288"/>
  <c r="W56" i="288"/>
  <c r="S56" i="288"/>
  <c r="R56" i="288"/>
  <c r="O56" i="288"/>
  <c r="K56" i="288"/>
  <c r="AA55" i="288"/>
  <c r="W55" i="288"/>
  <c r="S55" i="288"/>
  <c r="K55" i="288"/>
  <c r="I55" i="288"/>
  <c r="H55" i="288"/>
  <c r="F55" i="288"/>
  <c r="R55" i="288" s="1"/>
  <c r="AA54" i="288"/>
  <c r="W54" i="288"/>
  <c r="S54" i="288"/>
  <c r="O54" i="288"/>
  <c r="K54" i="288"/>
  <c r="I54" i="288"/>
  <c r="F54" i="288"/>
  <c r="AA53" i="288"/>
  <c r="W53" i="288"/>
  <c r="S53" i="288"/>
  <c r="R53" i="288"/>
  <c r="O53" i="288" s="1"/>
  <c r="K53" i="288"/>
  <c r="AA52" i="288"/>
  <c r="W52" i="288"/>
  <c r="S52" i="288"/>
  <c r="J52" i="288"/>
  <c r="O52" i="288"/>
  <c r="K52" i="288"/>
  <c r="I52" i="288"/>
  <c r="F52" i="288"/>
  <c r="AA51" i="288"/>
  <c r="W51" i="288"/>
  <c r="S51" i="288"/>
  <c r="O51" i="288"/>
  <c r="K51" i="288"/>
  <c r="I51" i="288"/>
  <c r="F51" i="288"/>
  <c r="AA50" i="288"/>
  <c r="W50" i="288"/>
  <c r="S50" i="288"/>
  <c r="R50" i="288"/>
  <c r="O50" i="288" s="1"/>
  <c r="K50" i="288"/>
  <c r="AA49" i="288"/>
  <c r="W49" i="288"/>
  <c r="H49" i="288"/>
  <c r="S49" i="288"/>
  <c r="O49" i="288"/>
  <c r="K49" i="288"/>
  <c r="I49" i="288"/>
  <c r="F49" i="288"/>
  <c r="AA48" i="288"/>
  <c r="W48" i="288"/>
  <c r="T63" i="288"/>
  <c r="J48" i="288"/>
  <c r="I48" i="288"/>
  <c r="F48" i="288"/>
  <c r="F41" i="288"/>
  <c r="F40" i="288"/>
  <c r="F35" i="288"/>
  <c r="F34" i="288"/>
  <c r="F32" i="288"/>
  <c r="D24" i="288"/>
  <c r="D31" i="288" s="1"/>
  <c r="F31" i="288" s="1"/>
  <c r="A24" i="288"/>
  <c r="D23" i="288"/>
  <c r="D39" i="288" s="1"/>
  <c r="F39" i="288" s="1"/>
  <c r="A23" i="288"/>
  <c r="D11" i="288"/>
  <c r="D10" i="288"/>
  <c r="AD65" i="287"/>
  <c r="AC65" i="287"/>
  <c r="Z65" i="287"/>
  <c r="Y65" i="287"/>
  <c r="V65" i="287"/>
  <c r="U65" i="287"/>
  <c r="N65" i="287"/>
  <c r="M65" i="287"/>
  <c r="L65" i="287"/>
  <c r="AA63" i="287"/>
  <c r="W63" i="287"/>
  <c r="S63" i="287"/>
  <c r="K63" i="287"/>
  <c r="J63" i="287"/>
  <c r="I63" i="287"/>
  <c r="H63" i="287"/>
  <c r="G63" i="287"/>
  <c r="AA62" i="287"/>
  <c r="W62" i="287"/>
  <c r="S62" i="287"/>
  <c r="K62" i="287"/>
  <c r="J62" i="287"/>
  <c r="I62" i="287"/>
  <c r="H62" i="287"/>
  <c r="G62" i="287"/>
  <c r="AA61" i="287"/>
  <c r="W61" i="287"/>
  <c r="S61" i="287"/>
  <c r="K61" i="287"/>
  <c r="J61" i="287"/>
  <c r="I61" i="287"/>
  <c r="H61" i="287"/>
  <c r="G61" i="287"/>
  <c r="AA60" i="287"/>
  <c r="W60" i="287"/>
  <c r="S60" i="287"/>
  <c r="K60" i="287"/>
  <c r="J60" i="287"/>
  <c r="I60" i="287"/>
  <c r="H60" i="287"/>
  <c r="G60" i="287"/>
  <c r="AA59" i="287"/>
  <c r="W59" i="287"/>
  <c r="S59" i="287"/>
  <c r="O59" i="287"/>
  <c r="K59" i="287"/>
  <c r="I59" i="287"/>
  <c r="H59" i="287"/>
  <c r="AA58" i="287"/>
  <c r="W58" i="287"/>
  <c r="S58" i="287"/>
  <c r="R58" i="287"/>
  <c r="O58" i="287" s="1"/>
  <c r="K58" i="287"/>
  <c r="AA56" i="287"/>
  <c r="W56" i="287"/>
  <c r="S56" i="287"/>
  <c r="K56" i="287"/>
  <c r="I56" i="287"/>
  <c r="H56" i="287"/>
  <c r="F56" i="287"/>
  <c r="AA55" i="287"/>
  <c r="W55" i="287"/>
  <c r="S55" i="287"/>
  <c r="O55" i="287"/>
  <c r="K55" i="287"/>
  <c r="J55" i="287"/>
  <c r="I55" i="287"/>
  <c r="F55" i="287"/>
  <c r="AA54" i="287"/>
  <c r="W54" i="287"/>
  <c r="S54" i="287"/>
  <c r="R54" i="287"/>
  <c r="O54" i="287"/>
  <c r="K54" i="287"/>
  <c r="AA53" i="287"/>
  <c r="X53" i="287"/>
  <c r="W53" i="287" s="1"/>
  <c r="H53" i="287"/>
  <c r="O53" i="287"/>
  <c r="K53" i="287"/>
  <c r="I53" i="287"/>
  <c r="F53" i="287"/>
  <c r="AA52" i="287"/>
  <c r="X52" i="287"/>
  <c r="W52" i="287" s="1"/>
  <c r="H52" i="287"/>
  <c r="O52" i="287"/>
  <c r="K52" i="287"/>
  <c r="I52" i="287"/>
  <c r="F52" i="287"/>
  <c r="AA51" i="287"/>
  <c r="W51" i="287"/>
  <c r="S51" i="287"/>
  <c r="R51" i="287"/>
  <c r="O51" i="287" s="1"/>
  <c r="K51" i="287"/>
  <c r="AA50" i="287"/>
  <c r="X50" i="287"/>
  <c r="W50" i="287" s="1"/>
  <c r="S50" i="287"/>
  <c r="K50" i="287"/>
  <c r="I50" i="287"/>
  <c r="F50" i="287"/>
  <c r="AB65" i="287"/>
  <c r="AA49" i="287"/>
  <c r="X49" i="287"/>
  <c r="W49" i="287"/>
  <c r="T65" i="287"/>
  <c r="J49" i="287"/>
  <c r="O49" i="287"/>
  <c r="I49" i="287"/>
  <c r="F49" i="287"/>
  <c r="F42" i="287"/>
  <c r="F41" i="287"/>
  <c r="F36" i="287"/>
  <c r="F35" i="287"/>
  <c r="F33" i="287"/>
  <c r="D25" i="287"/>
  <c r="D32" i="287" s="1"/>
  <c r="F32" i="287" s="1"/>
  <c r="A25" i="287"/>
  <c r="D24" i="287"/>
  <c r="D40" i="287" s="1"/>
  <c r="F40" i="287" s="1"/>
  <c r="A24" i="287"/>
  <c r="D12" i="287"/>
  <c r="D11" i="287"/>
  <c r="AD64" i="286"/>
  <c r="AA22" i="24" s="1"/>
  <c r="AC64" i="286"/>
  <c r="Z22" i="24" s="1"/>
  <c r="Z64" i="286"/>
  <c r="W22" i="24" s="1"/>
  <c r="Y64" i="286"/>
  <c r="V22" i="24" s="1"/>
  <c r="V64" i="286"/>
  <c r="S22" i="24" s="1"/>
  <c r="U64" i="286"/>
  <c r="R22" i="24" s="1"/>
  <c r="N64" i="286"/>
  <c r="K22" i="24" s="1"/>
  <c r="M64" i="286"/>
  <c r="J22" i="24" s="1"/>
  <c r="L64" i="286"/>
  <c r="I22" i="24" s="1"/>
  <c r="AA62" i="286"/>
  <c r="W62" i="286"/>
  <c r="S62" i="286"/>
  <c r="K62" i="286"/>
  <c r="J62" i="286"/>
  <c r="I62" i="286"/>
  <c r="H62" i="286"/>
  <c r="G62" i="286" s="1"/>
  <c r="E62" i="286"/>
  <c r="AA61" i="286"/>
  <c r="W61" i="286"/>
  <c r="S61" i="286"/>
  <c r="K61" i="286"/>
  <c r="J61" i="286"/>
  <c r="I61" i="286"/>
  <c r="H61" i="286"/>
  <c r="G61" i="286" s="1"/>
  <c r="AA60" i="286"/>
  <c r="W60" i="286"/>
  <c r="S60" i="286"/>
  <c r="K60" i="286"/>
  <c r="J60" i="286"/>
  <c r="I60" i="286"/>
  <c r="H60" i="286"/>
  <c r="G60" i="286" s="1"/>
  <c r="AA59" i="286"/>
  <c r="W59" i="286"/>
  <c r="S59" i="286"/>
  <c r="K59" i="286"/>
  <c r="J59" i="286"/>
  <c r="I59" i="286"/>
  <c r="H59" i="286"/>
  <c r="G59" i="286" s="1"/>
  <c r="AA58" i="286"/>
  <c r="W58" i="286"/>
  <c r="S58" i="286"/>
  <c r="R58" i="286"/>
  <c r="O58" i="286" s="1"/>
  <c r="K58" i="286"/>
  <c r="I58" i="286"/>
  <c r="H58" i="286"/>
  <c r="AA57" i="286"/>
  <c r="W57" i="286"/>
  <c r="S57" i="286"/>
  <c r="R57" i="286"/>
  <c r="O57" i="286" s="1"/>
  <c r="K57" i="286"/>
  <c r="AA56" i="286"/>
  <c r="W56" i="286"/>
  <c r="S56" i="286"/>
  <c r="O56" i="286"/>
  <c r="K56" i="286"/>
  <c r="I56" i="286"/>
  <c r="H56" i="286"/>
  <c r="F56" i="286"/>
  <c r="AA55" i="286"/>
  <c r="W55" i="286"/>
  <c r="S55" i="286"/>
  <c r="O55" i="286"/>
  <c r="K55" i="286"/>
  <c r="I55" i="286"/>
  <c r="F55" i="286"/>
  <c r="AA54" i="286"/>
  <c r="W54" i="286"/>
  <c r="S54" i="286"/>
  <c r="R54" i="286"/>
  <c r="O54" i="286" s="1"/>
  <c r="K54" i="286"/>
  <c r="AA53" i="286"/>
  <c r="W53" i="286"/>
  <c r="H53" i="286"/>
  <c r="O53" i="286"/>
  <c r="K53" i="286"/>
  <c r="J53" i="286"/>
  <c r="I53" i="286"/>
  <c r="F53" i="286"/>
  <c r="AA52" i="286"/>
  <c r="W52" i="286"/>
  <c r="H52" i="286"/>
  <c r="O52" i="286"/>
  <c r="K52" i="286"/>
  <c r="I52" i="286"/>
  <c r="F52" i="286"/>
  <c r="AA51" i="286"/>
  <c r="W51" i="286"/>
  <c r="S51" i="286"/>
  <c r="R51" i="286"/>
  <c r="O51" i="286" s="1"/>
  <c r="K51" i="286"/>
  <c r="AA50" i="286"/>
  <c r="W50" i="286"/>
  <c r="S50" i="286"/>
  <c r="O50" i="286"/>
  <c r="K50" i="286"/>
  <c r="J50" i="286"/>
  <c r="I50" i="286"/>
  <c r="F50" i="286"/>
  <c r="AB64" i="286"/>
  <c r="Y22" i="24" s="1"/>
  <c r="AA49" i="286"/>
  <c r="X64" i="286"/>
  <c r="U22" i="24" s="1"/>
  <c r="W49" i="286"/>
  <c r="T64" i="286"/>
  <c r="Q22" i="24" s="1"/>
  <c r="O49" i="286"/>
  <c r="J49" i="286"/>
  <c r="I49" i="286"/>
  <c r="F49" i="286"/>
  <c r="F42" i="286"/>
  <c r="F41" i="286"/>
  <c r="F36" i="286"/>
  <c r="F35" i="286"/>
  <c r="F33" i="286"/>
  <c r="D25" i="286"/>
  <c r="D32" i="286" s="1"/>
  <c r="F32" i="286" s="1"/>
  <c r="A25" i="286"/>
  <c r="D24" i="286"/>
  <c r="D29" i="286" s="1"/>
  <c r="F29" i="286" s="1"/>
  <c r="A24" i="286"/>
  <c r="D12" i="286"/>
  <c r="D11" i="286"/>
  <c r="AD62" i="201"/>
  <c r="AA21" i="24" s="1"/>
  <c r="AC62" i="201"/>
  <c r="Z21" i="24" s="1"/>
  <c r="Z62" i="201"/>
  <c r="W21" i="24" s="1"/>
  <c r="Y62" i="201"/>
  <c r="V21" i="24" s="1"/>
  <c r="X62" i="201"/>
  <c r="U21" i="24" s="1"/>
  <c r="V62" i="201"/>
  <c r="S21" i="24" s="1"/>
  <c r="U62" i="201"/>
  <c r="R21" i="24" s="1"/>
  <c r="N62" i="201"/>
  <c r="K21" i="24" s="1"/>
  <c r="M62" i="201"/>
  <c r="J21" i="24" s="1"/>
  <c r="L62" i="201"/>
  <c r="I21" i="24" s="1"/>
  <c r="AA60" i="201"/>
  <c r="W60" i="201"/>
  <c r="S60" i="201"/>
  <c r="K60" i="201"/>
  <c r="J60" i="201"/>
  <c r="I60" i="201"/>
  <c r="H60" i="201"/>
  <c r="G60" i="201" s="1"/>
  <c r="E60" i="201"/>
  <c r="AA59" i="201"/>
  <c r="W59" i="201"/>
  <c r="S59" i="201"/>
  <c r="K59" i="201"/>
  <c r="J59" i="201"/>
  <c r="I59" i="201"/>
  <c r="H59" i="201"/>
  <c r="AA58" i="201"/>
  <c r="W58" i="201"/>
  <c r="S58" i="201"/>
  <c r="K58" i="201"/>
  <c r="J58" i="201"/>
  <c r="I58" i="201"/>
  <c r="H58" i="201"/>
  <c r="G58" i="201" s="1"/>
  <c r="AA57" i="201"/>
  <c r="W57" i="201"/>
  <c r="S57" i="201"/>
  <c r="K57" i="201"/>
  <c r="J57" i="201"/>
  <c r="I57" i="201"/>
  <c r="H57" i="201"/>
  <c r="G57" i="201" s="1"/>
  <c r="AA56" i="201"/>
  <c r="W56" i="201"/>
  <c r="S56" i="201"/>
  <c r="R56" i="201"/>
  <c r="O56" i="201" s="1"/>
  <c r="K56" i="201"/>
  <c r="I56" i="201"/>
  <c r="H56" i="201"/>
  <c r="AA55" i="201"/>
  <c r="W55" i="201"/>
  <c r="S55" i="201"/>
  <c r="R55" i="201"/>
  <c r="O55" i="201" s="1"/>
  <c r="K55" i="201"/>
  <c r="AA54" i="201"/>
  <c r="W54" i="201"/>
  <c r="S54" i="201"/>
  <c r="K54" i="201"/>
  <c r="I54" i="201"/>
  <c r="H54" i="201"/>
  <c r="F54" i="201"/>
  <c r="AA53" i="201"/>
  <c r="W53" i="201"/>
  <c r="S53" i="201"/>
  <c r="J53" i="201"/>
  <c r="O53" i="201"/>
  <c r="K53" i="201"/>
  <c r="I53" i="201"/>
  <c r="H53" i="201"/>
  <c r="F53" i="201"/>
  <c r="AA52" i="201"/>
  <c r="W52" i="201"/>
  <c r="S52" i="201"/>
  <c r="R52" i="201"/>
  <c r="O52" i="201"/>
  <c r="K52" i="201"/>
  <c r="AA51" i="201"/>
  <c r="W51" i="201"/>
  <c r="S51" i="201"/>
  <c r="J51" i="201"/>
  <c r="O51" i="201"/>
  <c r="K51" i="201"/>
  <c r="I51" i="201"/>
  <c r="H51" i="201"/>
  <c r="F51" i="201"/>
  <c r="AA50" i="201"/>
  <c r="W50" i="201"/>
  <c r="H50" i="201"/>
  <c r="O50" i="201"/>
  <c r="K50" i="201"/>
  <c r="J50" i="201"/>
  <c r="I50" i="201"/>
  <c r="F50" i="201"/>
  <c r="AA49" i="201"/>
  <c r="W49" i="201"/>
  <c r="S49" i="201"/>
  <c r="R49" i="201"/>
  <c r="O49" i="201" s="1"/>
  <c r="K49" i="201"/>
  <c r="AB62" i="201"/>
  <c r="Y21" i="24" s="1"/>
  <c r="W48" i="201"/>
  <c r="H48" i="201"/>
  <c r="O48" i="201"/>
  <c r="K48" i="201"/>
  <c r="J48" i="201"/>
  <c r="I48" i="201"/>
  <c r="F48" i="201"/>
  <c r="AA47" i="201"/>
  <c r="W47" i="201"/>
  <c r="S47" i="201"/>
  <c r="J47" i="201"/>
  <c r="I47" i="201"/>
  <c r="H47" i="201"/>
  <c r="F47" i="201"/>
  <c r="F40" i="201"/>
  <c r="F39" i="201"/>
  <c r="F34" i="201"/>
  <c r="F33" i="201"/>
  <c r="F31" i="201"/>
  <c r="D23" i="201"/>
  <c r="D30" i="201" s="1"/>
  <c r="F30" i="201" s="1"/>
  <c r="A23" i="201"/>
  <c r="D22" i="201"/>
  <c r="D37" i="201" s="1"/>
  <c r="F37" i="201" s="1"/>
  <c r="A22" i="201"/>
  <c r="D10" i="201"/>
  <c r="D9" i="201"/>
  <c r="AD63" i="200"/>
  <c r="AA20" i="24" s="1"/>
  <c r="AC63" i="200"/>
  <c r="Z20" i="24" s="1"/>
  <c r="Z63" i="200"/>
  <c r="W20" i="24" s="1"/>
  <c r="Y63" i="200"/>
  <c r="V20" i="24" s="1"/>
  <c r="X63" i="200"/>
  <c r="U20" i="24" s="1"/>
  <c r="V63" i="200"/>
  <c r="S20" i="24" s="1"/>
  <c r="U63" i="200"/>
  <c r="R20" i="24" s="1"/>
  <c r="N63" i="200"/>
  <c r="K20" i="24" s="1"/>
  <c r="M63" i="200"/>
  <c r="J20" i="24" s="1"/>
  <c r="L63" i="200"/>
  <c r="I20" i="24" s="1"/>
  <c r="AA61" i="200"/>
  <c r="W61" i="200"/>
  <c r="S61" i="200"/>
  <c r="K61" i="200"/>
  <c r="J61" i="200"/>
  <c r="I61" i="200"/>
  <c r="H61" i="200"/>
  <c r="G61" i="200" s="1"/>
  <c r="E61" i="200"/>
  <c r="AA60" i="200"/>
  <c r="W60" i="200"/>
  <c r="S60" i="200"/>
  <c r="K60" i="200"/>
  <c r="J60" i="200"/>
  <c r="I60" i="200"/>
  <c r="H60" i="200"/>
  <c r="G60" i="200" s="1"/>
  <c r="AA59" i="200"/>
  <c r="W59" i="200"/>
  <c r="S59" i="200"/>
  <c r="K59" i="200"/>
  <c r="J59" i="200"/>
  <c r="I59" i="200"/>
  <c r="H59" i="200"/>
  <c r="G59" i="200" s="1"/>
  <c r="AA58" i="200"/>
  <c r="W58" i="200"/>
  <c r="S58" i="200"/>
  <c r="K58" i="200"/>
  <c r="J58" i="200"/>
  <c r="I58" i="200"/>
  <c r="H58" i="200"/>
  <c r="G58" i="200" s="1"/>
  <c r="AA57" i="200"/>
  <c r="W57" i="200"/>
  <c r="S57" i="200"/>
  <c r="R57" i="200"/>
  <c r="J57" i="200" s="1"/>
  <c r="G57" i="200" s="1"/>
  <c r="O57" i="200"/>
  <c r="K57" i="200"/>
  <c r="I57" i="200"/>
  <c r="H57" i="200"/>
  <c r="AA56" i="200"/>
  <c r="W56" i="200"/>
  <c r="S56" i="200"/>
  <c r="R56" i="200"/>
  <c r="O56" i="200" s="1"/>
  <c r="K56" i="200"/>
  <c r="AA55" i="200"/>
  <c r="W55" i="200"/>
  <c r="S55" i="200"/>
  <c r="K55" i="200"/>
  <c r="I55" i="200"/>
  <c r="H55" i="200"/>
  <c r="F55" i="200"/>
  <c r="R55" i="200" s="1"/>
  <c r="AA54" i="200"/>
  <c r="W54" i="200"/>
  <c r="S54" i="200"/>
  <c r="O54" i="200"/>
  <c r="K54" i="200"/>
  <c r="I54" i="200"/>
  <c r="H54" i="200"/>
  <c r="F54" i="200"/>
  <c r="AA53" i="200"/>
  <c r="W53" i="200"/>
  <c r="S53" i="200"/>
  <c r="O53" i="200"/>
  <c r="K53" i="200"/>
  <c r="AA52" i="200"/>
  <c r="W52" i="200"/>
  <c r="S52" i="200"/>
  <c r="O52" i="200"/>
  <c r="K52" i="200"/>
  <c r="I52" i="200"/>
  <c r="H52" i="200"/>
  <c r="G52" i="200" s="1"/>
  <c r="F52" i="200"/>
  <c r="AA51" i="200"/>
  <c r="W51" i="200"/>
  <c r="H51" i="200"/>
  <c r="O51" i="200"/>
  <c r="K51" i="200"/>
  <c r="I51" i="200"/>
  <c r="F51" i="200"/>
  <c r="AA50" i="200"/>
  <c r="W50" i="200"/>
  <c r="S50" i="200"/>
  <c r="O50" i="200"/>
  <c r="K50" i="200"/>
  <c r="AB63" i="200"/>
  <c r="Y20" i="24" s="1"/>
  <c r="W49" i="200"/>
  <c r="T63" i="200"/>
  <c r="Q20" i="24" s="1"/>
  <c r="O49" i="200"/>
  <c r="K49" i="200"/>
  <c r="I49" i="200"/>
  <c r="F49" i="200"/>
  <c r="AA48" i="200"/>
  <c r="W48" i="200"/>
  <c r="S48" i="200"/>
  <c r="I48" i="200"/>
  <c r="H48" i="200"/>
  <c r="F48" i="200"/>
  <c r="F41" i="200"/>
  <c r="F40" i="200"/>
  <c r="F35" i="200"/>
  <c r="F34" i="200"/>
  <c r="F32" i="200"/>
  <c r="D24" i="200"/>
  <c r="D31" i="200" s="1"/>
  <c r="F31" i="200" s="1"/>
  <c r="A24" i="200"/>
  <c r="D23" i="200"/>
  <c r="D38" i="200" s="1"/>
  <c r="F38" i="200" s="1"/>
  <c r="A23" i="200"/>
  <c r="D11" i="200"/>
  <c r="D10" i="200"/>
  <c r="AD61" i="199"/>
  <c r="AA19" i="24" s="1"/>
  <c r="AC61" i="199"/>
  <c r="Z19" i="24" s="1"/>
  <c r="Z61" i="199"/>
  <c r="W19" i="24" s="1"/>
  <c r="Y61" i="199"/>
  <c r="V19" i="24" s="1"/>
  <c r="V61" i="199"/>
  <c r="S19" i="24" s="1"/>
  <c r="U61" i="199"/>
  <c r="R19" i="24" s="1"/>
  <c r="N61" i="199"/>
  <c r="K19" i="24" s="1"/>
  <c r="M61" i="199"/>
  <c r="J19" i="24" s="1"/>
  <c r="L61" i="199"/>
  <c r="I19" i="24" s="1"/>
  <c r="AA59" i="199"/>
  <c r="W59" i="199"/>
  <c r="S59" i="199"/>
  <c r="K59" i="199"/>
  <c r="J59" i="199"/>
  <c r="I59" i="199"/>
  <c r="G59" i="199" s="1"/>
  <c r="H59" i="199"/>
  <c r="E59" i="199"/>
  <c r="AA58" i="199"/>
  <c r="W58" i="199"/>
  <c r="S58" i="199"/>
  <c r="K58" i="199"/>
  <c r="J58" i="199"/>
  <c r="I58" i="199"/>
  <c r="H58" i="199"/>
  <c r="G58" i="199" s="1"/>
  <c r="AA57" i="199"/>
  <c r="W57" i="199"/>
  <c r="S57" i="199"/>
  <c r="K57" i="199"/>
  <c r="J57" i="199"/>
  <c r="I57" i="199"/>
  <c r="H57" i="199"/>
  <c r="G57" i="199" s="1"/>
  <c r="AA56" i="199"/>
  <c r="W56" i="199"/>
  <c r="S56" i="199"/>
  <c r="K56" i="199"/>
  <c r="J56" i="199"/>
  <c r="I56" i="199"/>
  <c r="H56" i="199"/>
  <c r="G56" i="199" s="1"/>
  <c r="AA55" i="199"/>
  <c r="W55" i="199"/>
  <c r="S55" i="199"/>
  <c r="R55" i="199"/>
  <c r="J55" i="199" s="1"/>
  <c r="K55" i="199"/>
  <c r="I55" i="199"/>
  <c r="H55" i="199"/>
  <c r="AA54" i="199"/>
  <c r="W54" i="199"/>
  <c r="S54" i="199"/>
  <c r="R54" i="199"/>
  <c r="O54" i="199"/>
  <c r="K54" i="199"/>
  <c r="AA53" i="199"/>
  <c r="W53" i="199"/>
  <c r="S53" i="199"/>
  <c r="O53" i="199"/>
  <c r="K53" i="199"/>
  <c r="J53" i="199"/>
  <c r="I53" i="199"/>
  <c r="H53" i="199"/>
  <c r="F53" i="199"/>
  <c r="AA52" i="199"/>
  <c r="W52" i="199"/>
  <c r="S52" i="199"/>
  <c r="O52" i="199"/>
  <c r="K52" i="199"/>
  <c r="J52" i="199"/>
  <c r="I52" i="199"/>
  <c r="F52" i="199"/>
  <c r="AA51" i="199"/>
  <c r="W51" i="199"/>
  <c r="S51" i="199"/>
  <c r="R51" i="199"/>
  <c r="O51" i="199" s="1"/>
  <c r="K51" i="199"/>
  <c r="AA50" i="199"/>
  <c r="W50" i="199"/>
  <c r="H50" i="199"/>
  <c r="S50" i="199"/>
  <c r="J50" i="199"/>
  <c r="O50" i="199"/>
  <c r="K50" i="199"/>
  <c r="I50" i="199"/>
  <c r="F50" i="199"/>
  <c r="AA49" i="199"/>
  <c r="W49" i="199"/>
  <c r="H49" i="199"/>
  <c r="O49" i="199"/>
  <c r="K49" i="199"/>
  <c r="J49" i="199"/>
  <c r="I49" i="199"/>
  <c r="F49" i="199"/>
  <c r="AA48" i="199"/>
  <c r="W48" i="199"/>
  <c r="S48" i="199"/>
  <c r="R48" i="199"/>
  <c r="O48" i="199" s="1"/>
  <c r="K48" i="199"/>
  <c r="AA47" i="199"/>
  <c r="W47" i="199"/>
  <c r="H47" i="199"/>
  <c r="S47" i="199"/>
  <c r="O47" i="199"/>
  <c r="K47" i="199"/>
  <c r="J47" i="199"/>
  <c r="I47" i="199"/>
  <c r="F47" i="199"/>
  <c r="AB61" i="199"/>
  <c r="Y19" i="24" s="1"/>
  <c r="AA46" i="199"/>
  <c r="W46" i="199"/>
  <c r="T61" i="199"/>
  <c r="Q19" i="24" s="1"/>
  <c r="J46" i="199"/>
  <c r="O46" i="199"/>
  <c r="I46" i="199"/>
  <c r="I61" i="199" s="1"/>
  <c r="F19" i="24" s="1"/>
  <c r="F19" i="261" s="1"/>
  <c r="F46" i="199"/>
  <c r="F39" i="199"/>
  <c r="F38" i="199"/>
  <c r="F33" i="199"/>
  <c r="F32" i="199"/>
  <c r="F30" i="199"/>
  <c r="D25" i="199"/>
  <c r="F25" i="199" s="1"/>
  <c r="D22" i="199"/>
  <c r="D29" i="199" s="1"/>
  <c r="F29" i="199" s="1"/>
  <c r="A22" i="199"/>
  <c r="D21" i="199"/>
  <c r="D37" i="199" s="1"/>
  <c r="F37" i="199" s="1"/>
  <c r="A21" i="199"/>
  <c r="D9" i="199"/>
  <c r="D8" i="199"/>
  <c r="AD63" i="198"/>
  <c r="AA18" i="24" s="1"/>
  <c r="AC63" i="198"/>
  <c r="Z18" i="24" s="1"/>
  <c r="Z16" i="24" s="1"/>
  <c r="Z6" i="24" s="1"/>
  <c r="Z52" i="24" s="1"/>
  <c r="Z63" i="198"/>
  <c r="W18" i="24" s="1"/>
  <c r="Y63" i="198"/>
  <c r="V18" i="24" s="1"/>
  <c r="X63" i="198"/>
  <c r="U18" i="24" s="1"/>
  <c r="V63" i="198"/>
  <c r="S18" i="24" s="1"/>
  <c r="U63" i="198"/>
  <c r="R18" i="24" s="1"/>
  <c r="R16" i="24" s="1"/>
  <c r="N63" i="198"/>
  <c r="K18" i="24" s="1"/>
  <c r="M63" i="198"/>
  <c r="J18" i="24" s="1"/>
  <c r="L63" i="198"/>
  <c r="I18" i="24" s="1"/>
  <c r="I16" i="24" s="1"/>
  <c r="I6" i="24" s="1"/>
  <c r="I52" i="24" s="1"/>
  <c r="AA61" i="198"/>
  <c r="W61" i="198"/>
  <c r="S61" i="198"/>
  <c r="K61" i="198"/>
  <c r="J61" i="198"/>
  <c r="I61" i="198"/>
  <c r="H61" i="198"/>
  <c r="G61" i="198" s="1"/>
  <c r="E61" i="198"/>
  <c r="AA60" i="198"/>
  <c r="W60" i="198"/>
  <c r="S60" i="198"/>
  <c r="K60" i="198"/>
  <c r="J60" i="198"/>
  <c r="I60" i="198"/>
  <c r="H60" i="198"/>
  <c r="G60" i="198" s="1"/>
  <c r="AA59" i="198"/>
  <c r="W59" i="198"/>
  <c r="S59" i="198"/>
  <c r="K59" i="198"/>
  <c r="J59" i="198"/>
  <c r="I59" i="198"/>
  <c r="H59" i="198"/>
  <c r="G59" i="198" s="1"/>
  <c r="AA58" i="198"/>
  <c r="W58" i="198"/>
  <c r="S58" i="198"/>
  <c r="K58" i="198"/>
  <c r="J58" i="198"/>
  <c r="I58" i="198"/>
  <c r="H58" i="198"/>
  <c r="AA57" i="198"/>
  <c r="W57" i="198"/>
  <c r="S57" i="198"/>
  <c r="R57" i="198"/>
  <c r="J57" i="198" s="1"/>
  <c r="O57" i="198"/>
  <c r="K57" i="198"/>
  <c r="I57" i="198"/>
  <c r="H57" i="198"/>
  <c r="AA56" i="198"/>
  <c r="W56" i="198"/>
  <c r="S56" i="198"/>
  <c r="R56" i="198"/>
  <c r="O56" i="198" s="1"/>
  <c r="K56" i="198"/>
  <c r="AA55" i="198"/>
  <c r="W55" i="198"/>
  <c r="S55" i="198"/>
  <c r="O55" i="198"/>
  <c r="K55" i="198"/>
  <c r="J55" i="198"/>
  <c r="I55" i="198"/>
  <c r="H55" i="198"/>
  <c r="F55" i="198"/>
  <c r="AA54" i="198"/>
  <c r="W54" i="198"/>
  <c r="S54" i="198"/>
  <c r="O54" i="198"/>
  <c r="K54" i="198"/>
  <c r="J54" i="198"/>
  <c r="I54" i="198"/>
  <c r="H54" i="198"/>
  <c r="F54" i="198"/>
  <c r="AA53" i="198"/>
  <c r="W53" i="198"/>
  <c r="S53" i="198"/>
  <c r="R53" i="198"/>
  <c r="O53" i="198" s="1"/>
  <c r="K53" i="198"/>
  <c r="AA52" i="198"/>
  <c r="W52" i="198"/>
  <c r="H52" i="198"/>
  <c r="S52" i="198"/>
  <c r="J52" i="198"/>
  <c r="O52" i="198"/>
  <c r="K52" i="198"/>
  <c r="I52" i="198"/>
  <c r="F52" i="198"/>
  <c r="AA51" i="198"/>
  <c r="W51" i="198"/>
  <c r="S51" i="198"/>
  <c r="O51" i="198"/>
  <c r="K51" i="198"/>
  <c r="J51" i="198"/>
  <c r="I51" i="198"/>
  <c r="F51" i="198"/>
  <c r="AA50" i="198"/>
  <c r="W50" i="198"/>
  <c r="S50" i="198"/>
  <c r="R50" i="198"/>
  <c r="O50" i="198" s="1"/>
  <c r="K50" i="198"/>
  <c r="AA49" i="198"/>
  <c r="W49" i="198"/>
  <c r="H49" i="198"/>
  <c r="O49" i="198"/>
  <c r="K49" i="198"/>
  <c r="J49" i="198"/>
  <c r="I49" i="198"/>
  <c r="F49" i="198"/>
  <c r="AB63" i="198"/>
  <c r="Y18" i="24" s="1"/>
  <c r="Y16" i="24" s="1"/>
  <c r="Y6" i="24" s="1"/>
  <c r="Y52" i="24" s="1"/>
  <c r="AA48" i="198"/>
  <c r="W48" i="198"/>
  <c r="T63" i="198"/>
  <c r="Q18" i="24" s="1"/>
  <c r="S48" i="198"/>
  <c r="J48" i="198"/>
  <c r="I48" i="198"/>
  <c r="F48" i="198"/>
  <c r="F41" i="198"/>
  <c r="F40" i="198"/>
  <c r="F35" i="198"/>
  <c r="F34" i="198"/>
  <c r="F32" i="198"/>
  <c r="D24" i="198"/>
  <c r="D31" i="198" s="1"/>
  <c r="F31" i="198" s="1"/>
  <c r="A24" i="198"/>
  <c r="D23" i="198"/>
  <c r="D39" i="198" s="1"/>
  <c r="F39" i="198" s="1"/>
  <c r="A23" i="198"/>
  <c r="D11" i="198"/>
  <c r="D10" i="198"/>
  <c r="AD62" i="291"/>
  <c r="AA15" i="24" s="1"/>
  <c r="AC62" i="291"/>
  <c r="Z15" i="24" s="1"/>
  <c r="Z62" i="291"/>
  <c r="W15" i="24" s="1"/>
  <c r="Y62" i="291"/>
  <c r="V15" i="24" s="1"/>
  <c r="V62" i="291"/>
  <c r="S15" i="24" s="1"/>
  <c r="U62" i="291"/>
  <c r="R15" i="24" s="1"/>
  <c r="N62" i="291"/>
  <c r="K15" i="24" s="1"/>
  <c r="M62" i="291"/>
  <c r="J15" i="24" s="1"/>
  <c r="L62" i="291"/>
  <c r="I15" i="24" s="1"/>
  <c r="AA60" i="291"/>
  <c r="W60" i="291"/>
  <c r="S60" i="291"/>
  <c r="K60" i="291"/>
  <c r="J60" i="291"/>
  <c r="I60" i="291"/>
  <c r="H60" i="291"/>
  <c r="G60" i="291" s="1"/>
  <c r="E60" i="291"/>
  <c r="AA59" i="291"/>
  <c r="W59" i="291"/>
  <c r="S59" i="291"/>
  <c r="K59" i="291"/>
  <c r="J59" i="291"/>
  <c r="I59" i="291"/>
  <c r="H59" i="291"/>
  <c r="AA58" i="291"/>
  <c r="W58" i="291"/>
  <c r="S58" i="291"/>
  <c r="K58" i="291"/>
  <c r="J58" i="291"/>
  <c r="I58" i="291"/>
  <c r="H58" i="291"/>
  <c r="G58" i="291" s="1"/>
  <c r="AA57" i="291"/>
  <c r="W57" i="291"/>
  <c r="S57" i="291"/>
  <c r="K57" i="291"/>
  <c r="J57" i="291"/>
  <c r="I57" i="291"/>
  <c r="H57" i="291"/>
  <c r="G57" i="291" s="1"/>
  <c r="AA56" i="291"/>
  <c r="W56" i="291"/>
  <c r="S56" i="291"/>
  <c r="R56" i="291"/>
  <c r="O56" i="291" s="1"/>
  <c r="K56" i="291"/>
  <c r="I56" i="291"/>
  <c r="H56" i="291"/>
  <c r="AA55" i="291"/>
  <c r="W55" i="291"/>
  <c r="S55" i="291"/>
  <c r="R55" i="291"/>
  <c r="O55" i="291"/>
  <c r="K55" i="291"/>
  <c r="AA54" i="291"/>
  <c r="W54" i="291"/>
  <c r="S54" i="291"/>
  <c r="K54" i="291"/>
  <c r="I54" i="291"/>
  <c r="H54" i="291"/>
  <c r="F54" i="291"/>
  <c r="R54" i="291" s="1"/>
  <c r="AA53" i="291"/>
  <c r="W53" i="291"/>
  <c r="S53" i="291"/>
  <c r="J53" i="291"/>
  <c r="O53" i="291"/>
  <c r="K53" i="291"/>
  <c r="I53" i="291"/>
  <c r="H53" i="291"/>
  <c r="F53" i="291"/>
  <c r="AA52" i="291"/>
  <c r="W52" i="291"/>
  <c r="S52" i="291"/>
  <c r="R52" i="291"/>
  <c r="O52" i="291" s="1"/>
  <c r="K52" i="291"/>
  <c r="AA51" i="291"/>
  <c r="W51" i="291"/>
  <c r="S51" i="291"/>
  <c r="J51" i="291"/>
  <c r="O51" i="291"/>
  <c r="K51" i="291"/>
  <c r="I51" i="291"/>
  <c r="F51" i="291"/>
  <c r="AA50" i="291"/>
  <c r="W50" i="291"/>
  <c r="O50" i="291"/>
  <c r="K50" i="291"/>
  <c r="I50" i="291"/>
  <c r="F50" i="291"/>
  <c r="AA49" i="291"/>
  <c r="W49" i="291"/>
  <c r="S49" i="291"/>
  <c r="R49" i="291"/>
  <c r="O49" i="291" s="1"/>
  <c r="K49" i="291"/>
  <c r="AA48" i="291"/>
  <c r="W48" i="291"/>
  <c r="H48" i="291"/>
  <c r="O48" i="291"/>
  <c r="K48" i="291"/>
  <c r="I48" i="291"/>
  <c r="F48" i="291"/>
  <c r="AA47" i="291"/>
  <c r="W47" i="291"/>
  <c r="S47" i="291"/>
  <c r="J47" i="291"/>
  <c r="I47" i="291"/>
  <c r="F47" i="291"/>
  <c r="F40" i="291"/>
  <c r="F39" i="291"/>
  <c r="F34" i="291"/>
  <c r="F33" i="291"/>
  <c r="F31" i="291"/>
  <c r="D23" i="291"/>
  <c r="D30" i="291" s="1"/>
  <c r="F30" i="291" s="1"/>
  <c r="A23" i="291"/>
  <c r="D22" i="291"/>
  <c r="D37" i="291" s="1"/>
  <c r="F37" i="291" s="1"/>
  <c r="A22" i="291"/>
  <c r="D10" i="291"/>
  <c r="D9" i="291"/>
  <c r="AD62" i="290"/>
  <c r="AA14" i="24" s="1"/>
  <c r="AC62" i="290"/>
  <c r="Z14" i="24" s="1"/>
  <c r="Z62" i="290"/>
  <c r="W14" i="24" s="1"/>
  <c r="Y62" i="290"/>
  <c r="V14" i="24" s="1"/>
  <c r="X62" i="290"/>
  <c r="U14" i="24" s="1"/>
  <c r="V62" i="290"/>
  <c r="S14" i="24" s="1"/>
  <c r="U62" i="290"/>
  <c r="R14" i="24" s="1"/>
  <c r="N62" i="290"/>
  <c r="K14" i="24" s="1"/>
  <c r="M62" i="290"/>
  <c r="J14" i="24" s="1"/>
  <c r="L62" i="290"/>
  <c r="I14" i="24" s="1"/>
  <c r="AA60" i="290"/>
  <c r="W60" i="290"/>
  <c r="S60" i="290"/>
  <c r="K60" i="290"/>
  <c r="J60" i="290"/>
  <c r="I60" i="290"/>
  <c r="H60" i="290"/>
  <c r="G60" i="290"/>
  <c r="E60" i="290"/>
  <c r="AA59" i="290"/>
  <c r="W59" i="290"/>
  <c r="S59" i="290"/>
  <c r="K59" i="290"/>
  <c r="J59" i="290"/>
  <c r="I59" i="290"/>
  <c r="H59" i="290"/>
  <c r="G59" i="290" s="1"/>
  <c r="AA58" i="290"/>
  <c r="W58" i="290"/>
  <c r="S58" i="290"/>
  <c r="K58" i="290"/>
  <c r="J58" i="290"/>
  <c r="I58" i="290"/>
  <c r="H58" i="290"/>
  <c r="G58" i="290" s="1"/>
  <c r="AA57" i="290"/>
  <c r="W57" i="290"/>
  <c r="S57" i="290"/>
  <c r="K57" i="290"/>
  <c r="J57" i="290"/>
  <c r="I57" i="290"/>
  <c r="H57" i="290"/>
  <c r="AA56" i="290"/>
  <c r="W56" i="290"/>
  <c r="S56" i="290"/>
  <c r="R56" i="290"/>
  <c r="J56" i="290" s="1"/>
  <c r="O56" i="290"/>
  <c r="K56" i="290"/>
  <c r="I56" i="290"/>
  <c r="H56" i="290"/>
  <c r="AA55" i="290"/>
  <c r="W55" i="290"/>
  <c r="S55" i="290"/>
  <c r="R55" i="290"/>
  <c r="O55" i="290" s="1"/>
  <c r="K55" i="290"/>
  <c r="AA54" i="290"/>
  <c r="W54" i="290"/>
  <c r="S54" i="290"/>
  <c r="K54" i="290"/>
  <c r="I54" i="290"/>
  <c r="H54" i="290"/>
  <c r="F54" i="290"/>
  <c r="AA53" i="290"/>
  <c r="W53" i="290"/>
  <c r="S53" i="290"/>
  <c r="O53" i="290"/>
  <c r="K53" i="290"/>
  <c r="J53" i="290"/>
  <c r="I53" i="290"/>
  <c r="H53" i="290"/>
  <c r="F53" i="290"/>
  <c r="AA52" i="290"/>
  <c r="W52" i="290"/>
  <c r="S52" i="290"/>
  <c r="R52" i="290"/>
  <c r="O52" i="290" s="1"/>
  <c r="K52" i="290"/>
  <c r="AA51" i="290"/>
  <c r="W51" i="290"/>
  <c r="S51" i="290"/>
  <c r="J51" i="290"/>
  <c r="O51" i="290"/>
  <c r="K51" i="290"/>
  <c r="I51" i="290"/>
  <c r="F51" i="290"/>
  <c r="AA50" i="290"/>
  <c r="W50" i="290"/>
  <c r="H50" i="290"/>
  <c r="O50" i="290"/>
  <c r="K50" i="290"/>
  <c r="J50" i="290"/>
  <c r="I50" i="290"/>
  <c r="F50" i="290"/>
  <c r="AA49" i="290"/>
  <c r="W49" i="290"/>
  <c r="S49" i="290"/>
  <c r="R49" i="290"/>
  <c r="O49" i="290" s="1"/>
  <c r="K49" i="290"/>
  <c r="AA48" i="290"/>
  <c r="W48" i="290"/>
  <c r="H48" i="290"/>
  <c r="O48" i="290"/>
  <c r="K48" i="290"/>
  <c r="J48" i="290"/>
  <c r="I48" i="290"/>
  <c r="F48" i="290"/>
  <c r="AB62" i="290"/>
  <c r="Y14" i="24" s="1"/>
  <c r="AA47" i="290"/>
  <c r="W47" i="290"/>
  <c r="T62" i="290"/>
  <c r="Q14" i="24" s="1"/>
  <c r="J47" i="290"/>
  <c r="I47" i="290"/>
  <c r="F47" i="290"/>
  <c r="F40" i="290"/>
  <c r="F39" i="290"/>
  <c r="F34" i="290"/>
  <c r="F33" i="290"/>
  <c r="F31" i="290"/>
  <c r="D23" i="290"/>
  <c r="D30" i="290" s="1"/>
  <c r="F30" i="290" s="1"/>
  <c r="A23" i="290"/>
  <c r="D22" i="290"/>
  <c r="D38" i="290" s="1"/>
  <c r="F38" i="290" s="1"/>
  <c r="A22" i="290"/>
  <c r="D10" i="290"/>
  <c r="D9" i="290"/>
  <c r="AD65" i="285"/>
  <c r="AC65" i="285"/>
  <c r="Z65" i="285"/>
  <c r="Y65" i="285"/>
  <c r="V65" i="285"/>
  <c r="U65" i="285"/>
  <c r="N65" i="285"/>
  <c r="M65" i="285"/>
  <c r="L65" i="285"/>
  <c r="AA63" i="285"/>
  <c r="W63" i="285"/>
  <c r="S63" i="285"/>
  <c r="K63" i="285"/>
  <c r="J63" i="285"/>
  <c r="I63" i="285"/>
  <c r="H63" i="285"/>
  <c r="G63" i="285"/>
  <c r="E63" i="285"/>
  <c r="AA62" i="285"/>
  <c r="W62" i="285"/>
  <c r="S62" i="285"/>
  <c r="K62" i="285"/>
  <c r="J62" i="285"/>
  <c r="I62" i="285"/>
  <c r="H62" i="285"/>
  <c r="G62" i="285"/>
  <c r="AA61" i="285"/>
  <c r="W61" i="285"/>
  <c r="S61" i="285"/>
  <c r="K61" i="285"/>
  <c r="J61" i="285"/>
  <c r="I61" i="285"/>
  <c r="H61" i="285"/>
  <c r="G61" i="285"/>
  <c r="AA60" i="285"/>
  <c r="W60" i="285"/>
  <c r="S60" i="285"/>
  <c r="K60" i="285"/>
  <c r="J60" i="285"/>
  <c r="I60" i="285"/>
  <c r="H60" i="285"/>
  <c r="G60" i="285"/>
  <c r="AA59" i="285"/>
  <c r="W59" i="285"/>
  <c r="S59" i="285"/>
  <c r="R59" i="285"/>
  <c r="O59" i="285" s="1"/>
  <c r="K59" i="285"/>
  <c r="J59" i="285"/>
  <c r="I59" i="285"/>
  <c r="H59" i="285"/>
  <c r="G59" i="285" s="1"/>
  <c r="AA58" i="285"/>
  <c r="W58" i="285"/>
  <c r="S58" i="285"/>
  <c r="R58" i="285"/>
  <c r="O58" i="285"/>
  <c r="K58" i="285"/>
  <c r="AA57" i="285"/>
  <c r="W57" i="285"/>
  <c r="S57" i="285"/>
  <c r="K57" i="285"/>
  <c r="I57" i="285"/>
  <c r="H57" i="285"/>
  <c r="F57" i="285"/>
  <c r="R57" i="285" s="1"/>
  <c r="AA56" i="285"/>
  <c r="W56" i="285"/>
  <c r="S56" i="285"/>
  <c r="J56" i="285"/>
  <c r="O56" i="285"/>
  <c r="K56" i="285"/>
  <c r="I56" i="285"/>
  <c r="F56" i="285"/>
  <c r="AA55" i="285"/>
  <c r="W55" i="285"/>
  <c r="S55" i="285"/>
  <c r="R55" i="285"/>
  <c r="O55" i="285"/>
  <c r="K55" i="285"/>
  <c r="AA54" i="285"/>
  <c r="W54" i="285"/>
  <c r="S54" i="285"/>
  <c r="J54" i="285"/>
  <c r="O54" i="285"/>
  <c r="K54" i="285"/>
  <c r="I54" i="285"/>
  <c r="F54" i="285"/>
  <c r="AA53" i="285"/>
  <c r="W53" i="285"/>
  <c r="W65" i="285" s="1"/>
  <c r="S53" i="285"/>
  <c r="O53" i="285"/>
  <c r="K53" i="285"/>
  <c r="J53" i="285"/>
  <c r="I53" i="285"/>
  <c r="F53" i="285"/>
  <c r="AA52" i="285"/>
  <c r="W52" i="285"/>
  <c r="S52" i="285"/>
  <c r="R52" i="285"/>
  <c r="O52" i="285" s="1"/>
  <c r="K52" i="285"/>
  <c r="AA51" i="285"/>
  <c r="W51" i="285"/>
  <c r="H51" i="285"/>
  <c r="S51" i="285"/>
  <c r="O51" i="285"/>
  <c r="K51" i="285"/>
  <c r="K65" i="285" s="1"/>
  <c r="I51" i="285"/>
  <c r="F51" i="285"/>
  <c r="AA50" i="285"/>
  <c r="W50" i="285"/>
  <c r="T65" i="285"/>
  <c r="S50" i="285"/>
  <c r="J50" i="285"/>
  <c r="O50" i="285"/>
  <c r="I50" i="285"/>
  <c r="I65" i="285" s="1"/>
  <c r="H50" i="285"/>
  <c r="F50" i="285"/>
  <c r="F43" i="285"/>
  <c r="F42" i="285"/>
  <c r="F37" i="285"/>
  <c r="F36" i="285"/>
  <c r="F34" i="285"/>
  <c r="D29" i="285"/>
  <c r="F29" i="285" s="1"/>
  <c r="D26" i="285"/>
  <c r="D33" i="285" s="1"/>
  <c r="F33" i="285" s="1"/>
  <c r="A26" i="285"/>
  <c r="D25" i="285"/>
  <c r="D41" i="285" s="1"/>
  <c r="F41" i="285" s="1"/>
  <c r="A25" i="285"/>
  <c r="D13" i="285"/>
  <c r="D12" i="285"/>
  <c r="F40" i="196"/>
  <c r="F39" i="196"/>
  <c r="D38" i="196"/>
  <c r="F38" i="196" s="1"/>
  <c r="F34" i="196"/>
  <c r="F33" i="196"/>
  <c r="F31" i="196"/>
  <c r="D23" i="196"/>
  <c r="D30" i="196" s="1"/>
  <c r="F30" i="196" s="1"/>
  <c r="A23" i="196"/>
  <c r="D22" i="196"/>
  <c r="D37" i="196" s="1"/>
  <c r="F37" i="196" s="1"/>
  <c r="A22" i="196"/>
  <c r="D10" i="196"/>
  <c r="D9" i="196"/>
  <c r="AD64" i="195"/>
  <c r="AA9" i="24" s="1"/>
  <c r="AC64" i="195"/>
  <c r="Z9" i="24" s="1"/>
  <c r="Z64" i="195"/>
  <c r="W9" i="24" s="1"/>
  <c r="Y64" i="195"/>
  <c r="V9" i="24" s="1"/>
  <c r="V64" i="195"/>
  <c r="S9" i="24" s="1"/>
  <c r="U64" i="195"/>
  <c r="R9" i="24" s="1"/>
  <c r="N64" i="195"/>
  <c r="K9" i="24" s="1"/>
  <c r="M64" i="195"/>
  <c r="J9" i="24" s="1"/>
  <c r="L64" i="195"/>
  <c r="I9" i="24" s="1"/>
  <c r="AA62" i="195"/>
  <c r="W62" i="195"/>
  <c r="S62" i="195"/>
  <c r="K62" i="195"/>
  <c r="J62" i="195"/>
  <c r="I62" i="195"/>
  <c r="H62" i="195"/>
  <c r="G62" i="195" s="1"/>
  <c r="E62" i="195"/>
  <c r="AA61" i="195"/>
  <c r="W61" i="195"/>
  <c r="S61" i="195"/>
  <c r="K61" i="195"/>
  <c r="J61" i="195"/>
  <c r="I61" i="195"/>
  <c r="H61" i="195"/>
  <c r="G61" i="195" s="1"/>
  <c r="AA60" i="195"/>
  <c r="W60" i="195"/>
  <c r="S60" i="195"/>
  <c r="K60" i="195"/>
  <c r="J60" i="195"/>
  <c r="I60" i="195"/>
  <c r="H60" i="195"/>
  <c r="G60" i="195" s="1"/>
  <c r="AA59" i="195"/>
  <c r="W59" i="195"/>
  <c r="S59" i="195"/>
  <c r="K59" i="195"/>
  <c r="J59" i="195"/>
  <c r="I59" i="195"/>
  <c r="H59" i="195"/>
  <c r="G59" i="195" s="1"/>
  <c r="AA58" i="195"/>
  <c r="W58" i="195"/>
  <c r="S58" i="195"/>
  <c r="R58" i="195"/>
  <c r="J58" i="195" s="1"/>
  <c r="O58" i="195"/>
  <c r="K58" i="195"/>
  <c r="I58" i="195"/>
  <c r="H58" i="195"/>
  <c r="AA57" i="195"/>
  <c r="W57" i="195"/>
  <c r="S57" i="195"/>
  <c r="R57" i="195"/>
  <c r="O57" i="195" s="1"/>
  <c r="K57" i="195"/>
  <c r="AA56" i="195"/>
  <c r="W56" i="195"/>
  <c r="S56" i="195"/>
  <c r="K56" i="195"/>
  <c r="I56" i="195"/>
  <c r="H56" i="195"/>
  <c r="F56" i="195"/>
  <c r="R56" i="195" s="1"/>
  <c r="AA55" i="195"/>
  <c r="X55" i="195"/>
  <c r="T55" i="195"/>
  <c r="S55" i="195" s="1"/>
  <c r="O55" i="195"/>
  <c r="K55" i="195"/>
  <c r="I55" i="195"/>
  <c r="F55" i="195"/>
  <c r="AA54" i="195"/>
  <c r="W54" i="195"/>
  <c r="S54" i="195"/>
  <c r="R54" i="195"/>
  <c r="O54" i="195" s="1"/>
  <c r="K54" i="195"/>
  <c r="AB53" i="195"/>
  <c r="AA53" i="195" s="1"/>
  <c r="X53" i="195"/>
  <c r="W53" i="195" s="1"/>
  <c r="T53" i="195"/>
  <c r="H53" i="195" s="1"/>
  <c r="S53" i="195"/>
  <c r="R53" i="195"/>
  <c r="J53" i="195" s="1"/>
  <c r="O53" i="195"/>
  <c r="K53" i="195"/>
  <c r="I53" i="195"/>
  <c r="F53" i="195"/>
  <c r="AA52" i="195"/>
  <c r="W52" i="195"/>
  <c r="S52" i="195"/>
  <c r="O52" i="195"/>
  <c r="K52" i="195"/>
  <c r="I52" i="195"/>
  <c r="F52" i="195"/>
  <c r="AA51" i="195"/>
  <c r="W51" i="195"/>
  <c r="S51" i="195"/>
  <c r="R51" i="195"/>
  <c r="O51" i="195" s="1"/>
  <c r="K51" i="195"/>
  <c r="AB50" i="195"/>
  <c r="AA50" i="195"/>
  <c r="W50" i="195"/>
  <c r="H50" i="195"/>
  <c r="S50" i="195"/>
  <c r="O50" i="195"/>
  <c r="K50" i="195"/>
  <c r="I50" i="195"/>
  <c r="F50" i="195"/>
  <c r="AA49" i="195"/>
  <c r="W49" i="195"/>
  <c r="J49" i="195"/>
  <c r="I49" i="195"/>
  <c r="F49" i="195"/>
  <c r="F42" i="195"/>
  <c r="F41" i="195"/>
  <c r="F36" i="195"/>
  <c r="F35" i="195"/>
  <c r="F33" i="195"/>
  <c r="D25" i="195"/>
  <c r="D32" i="195" s="1"/>
  <c r="F32" i="195" s="1"/>
  <c r="A25" i="195"/>
  <c r="D24" i="195"/>
  <c r="D40" i="195" s="1"/>
  <c r="F40" i="195" s="1"/>
  <c r="A24" i="195"/>
  <c r="D12" i="195"/>
  <c r="D11" i="195"/>
  <c r="D28" i="289" l="1"/>
  <c r="F28" i="289" s="1"/>
  <c r="D29" i="289"/>
  <c r="F29" i="289" s="1"/>
  <c r="D27" i="286"/>
  <c r="F27" i="286" s="1"/>
  <c r="D30" i="286"/>
  <c r="F30" i="286" s="1"/>
  <c r="D30" i="285"/>
  <c r="F30" i="285" s="1"/>
  <c r="I63" i="292"/>
  <c r="F27" i="24" s="1"/>
  <c r="G59" i="292"/>
  <c r="R6" i="24"/>
  <c r="R52" i="24" s="1"/>
  <c r="K63" i="292"/>
  <c r="H27" i="24" s="1"/>
  <c r="H25" i="24" s="1"/>
  <c r="G57" i="292"/>
  <c r="G58" i="292"/>
  <c r="I64" i="286"/>
  <c r="F22" i="24" s="1"/>
  <c r="F22" i="261" s="1"/>
  <c r="K64" i="286"/>
  <c r="H22" i="24" s="1"/>
  <c r="R64" i="286"/>
  <c r="O22" i="24" s="1"/>
  <c r="G59" i="201"/>
  <c r="D27" i="201"/>
  <c r="F27" i="201" s="1"/>
  <c r="J16" i="24"/>
  <c r="J6" i="24" s="1"/>
  <c r="J52" i="24" s="1"/>
  <c r="AA16" i="24"/>
  <c r="AA6" i="24" s="1"/>
  <c r="AA52" i="24" s="1"/>
  <c r="I62" i="201"/>
  <c r="F21" i="24" s="1"/>
  <c r="F21" i="261" s="1"/>
  <c r="K62" i="201"/>
  <c r="H21" i="24" s="1"/>
  <c r="K16" i="24"/>
  <c r="K6" i="24" s="1"/>
  <c r="J56" i="201"/>
  <c r="G56" i="201" s="1"/>
  <c r="I63" i="200"/>
  <c r="F20" i="24" s="1"/>
  <c r="F20" i="261" s="1"/>
  <c r="V16" i="24"/>
  <c r="V6" i="24" s="1"/>
  <c r="V52" i="24" s="1"/>
  <c r="K63" i="200"/>
  <c r="H20" i="24" s="1"/>
  <c r="G51" i="200"/>
  <c r="O55" i="199"/>
  <c r="O61" i="199" s="1"/>
  <c r="L19" i="24" s="1"/>
  <c r="W16" i="24"/>
  <c r="W6" i="24" s="1"/>
  <c r="W52" i="24" s="1"/>
  <c r="K61" i="199"/>
  <c r="H19" i="24" s="1"/>
  <c r="G55" i="199"/>
  <c r="S16" i="24"/>
  <c r="S6" i="24" s="1"/>
  <c r="S52" i="24" s="1"/>
  <c r="G57" i="198"/>
  <c r="G58" i="198"/>
  <c r="I63" i="198"/>
  <c r="F18" i="24" s="1"/>
  <c r="K63" i="198"/>
  <c r="H18" i="24" s="1"/>
  <c r="G55" i="198"/>
  <c r="H51" i="291"/>
  <c r="G51" i="291" s="1"/>
  <c r="H50" i="291"/>
  <c r="J50" i="291"/>
  <c r="F62" i="291"/>
  <c r="AB62" i="291"/>
  <c r="Y15" i="24" s="1"/>
  <c r="G59" i="291"/>
  <c r="H47" i="291"/>
  <c r="G47" i="291" s="1"/>
  <c r="D25" i="291"/>
  <c r="F25" i="291" s="1"/>
  <c r="I62" i="291"/>
  <c r="F15" i="24" s="1"/>
  <c r="F15" i="261" s="1"/>
  <c r="J48" i="291"/>
  <c r="G48" i="291" s="1"/>
  <c r="G53" i="291"/>
  <c r="J56" i="291"/>
  <c r="G56" i="291" s="1"/>
  <c r="K62" i="291"/>
  <c r="H15" i="24" s="1"/>
  <c r="W62" i="291"/>
  <c r="T15" i="24" s="1"/>
  <c r="X62" i="291"/>
  <c r="U15" i="24" s="1"/>
  <c r="T62" i="291"/>
  <c r="Q15" i="24" s="1"/>
  <c r="F62" i="290"/>
  <c r="I62" i="290"/>
  <c r="F14" i="24" s="1"/>
  <c r="F14" i="261" s="1"/>
  <c r="G56" i="290"/>
  <c r="G57" i="290"/>
  <c r="D26" i="290"/>
  <c r="F26" i="290" s="1"/>
  <c r="K62" i="290"/>
  <c r="H14" i="24" s="1"/>
  <c r="T64" i="195"/>
  <c r="Q9" i="24" s="1"/>
  <c r="O54" i="307"/>
  <c r="O62" i="307" s="1"/>
  <c r="J54" i="307"/>
  <c r="G54" i="307"/>
  <c r="H47" i="307"/>
  <c r="AA62" i="307"/>
  <c r="W62" i="307"/>
  <c r="H51" i="307"/>
  <c r="G51" i="307" s="1"/>
  <c r="I62" i="307"/>
  <c r="F62" i="307"/>
  <c r="J48" i="307"/>
  <c r="G48" i="307" s="1"/>
  <c r="J50" i="307"/>
  <c r="G56" i="307"/>
  <c r="S47" i="307"/>
  <c r="K62" i="307"/>
  <c r="AA63" i="305"/>
  <c r="K63" i="305"/>
  <c r="F63" i="305"/>
  <c r="AB63" i="305"/>
  <c r="I63" i="305"/>
  <c r="T63" i="305"/>
  <c r="W63" i="305"/>
  <c r="S48" i="304"/>
  <c r="K63" i="304"/>
  <c r="O54" i="304"/>
  <c r="H51" i="304"/>
  <c r="G51" i="304" s="1"/>
  <c r="T63" i="304"/>
  <c r="G57" i="304"/>
  <c r="I63" i="304"/>
  <c r="F63" i="304"/>
  <c r="J57" i="304"/>
  <c r="AB63" i="304"/>
  <c r="F63" i="302"/>
  <c r="I63" i="302"/>
  <c r="AA63" i="302"/>
  <c r="G57" i="302"/>
  <c r="J49" i="302"/>
  <c r="G49" i="302" s="1"/>
  <c r="G61" i="302"/>
  <c r="G52" i="302"/>
  <c r="W63" i="302"/>
  <c r="T63" i="302"/>
  <c r="K63" i="302"/>
  <c r="O51" i="302"/>
  <c r="G55" i="302"/>
  <c r="O52" i="302"/>
  <c r="G61" i="301"/>
  <c r="F63" i="301"/>
  <c r="J49" i="301"/>
  <c r="G49" i="301" s="1"/>
  <c r="AB63" i="301"/>
  <c r="I63" i="301"/>
  <c r="T63" i="301"/>
  <c r="W48" i="301"/>
  <c r="W63" i="301" s="1"/>
  <c r="K63" i="301"/>
  <c r="O52" i="301"/>
  <c r="I63" i="311"/>
  <c r="G59" i="311"/>
  <c r="K63" i="311"/>
  <c r="W63" i="311"/>
  <c r="S63" i="311"/>
  <c r="F63" i="311"/>
  <c r="D27" i="311"/>
  <c r="F27" i="311" s="1"/>
  <c r="D28" i="311"/>
  <c r="F28" i="311" s="1"/>
  <c r="D27" i="302"/>
  <c r="F27" i="302" s="1"/>
  <c r="D38" i="201"/>
  <c r="F38" i="201" s="1"/>
  <c r="F36" i="201" s="1"/>
  <c r="D40" i="286"/>
  <c r="F40" i="286" s="1"/>
  <c r="D25" i="201"/>
  <c r="F25" i="201" s="1"/>
  <c r="D28" i="310"/>
  <c r="F28" i="310" s="1"/>
  <c r="O55" i="309"/>
  <c r="J55" i="309"/>
  <c r="J63" i="309" s="1"/>
  <c r="I63" i="309"/>
  <c r="K63" i="309"/>
  <c r="G57" i="309"/>
  <c r="T63" i="309"/>
  <c r="O52" i="309"/>
  <c r="O63" i="309" s="1"/>
  <c r="H49" i="309"/>
  <c r="G49" i="309" s="1"/>
  <c r="AA63" i="309"/>
  <c r="H52" i="309"/>
  <c r="G52" i="309" s="1"/>
  <c r="F63" i="308"/>
  <c r="J51" i="308"/>
  <c r="J54" i="308"/>
  <c r="G57" i="308"/>
  <c r="O48" i="308"/>
  <c r="O63" i="308" s="1"/>
  <c r="K63" i="308"/>
  <c r="I63" i="308"/>
  <c r="J55" i="308"/>
  <c r="G55" i="308" s="1"/>
  <c r="T63" i="308"/>
  <c r="H49" i="308"/>
  <c r="S52" i="308"/>
  <c r="O55" i="300"/>
  <c r="O63" i="300" s="1"/>
  <c r="J55" i="300"/>
  <c r="G55" i="300" s="1"/>
  <c r="R63" i="300"/>
  <c r="G58" i="300"/>
  <c r="H49" i="300"/>
  <c r="W63" i="300"/>
  <c r="H52" i="300"/>
  <c r="G52" i="300" s="1"/>
  <c r="AA63" i="300"/>
  <c r="J54" i="300"/>
  <c r="G57" i="300"/>
  <c r="I63" i="300"/>
  <c r="G61" i="300"/>
  <c r="G51" i="299"/>
  <c r="AB63" i="299"/>
  <c r="W63" i="299"/>
  <c r="F63" i="299"/>
  <c r="G57" i="299"/>
  <c r="H52" i="299"/>
  <c r="G52" i="299" s="1"/>
  <c r="J55" i="299"/>
  <c r="G55" i="299" s="1"/>
  <c r="G49" i="299"/>
  <c r="I63" i="299"/>
  <c r="AA63" i="299"/>
  <c r="D27" i="299"/>
  <c r="F27" i="299" s="1"/>
  <c r="H54" i="299"/>
  <c r="G54" i="299" s="1"/>
  <c r="G52" i="298"/>
  <c r="O55" i="298"/>
  <c r="O63" i="298" s="1"/>
  <c r="J55" i="298"/>
  <c r="G55" i="298" s="1"/>
  <c r="J51" i="298"/>
  <c r="J63" i="298" s="1"/>
  <c r="K63" i="298"/>
  <c r="T63" i="298"/>
  <c r="W63" i="298"/>
  <c r="G57" i="298"/>
  <c r="H49" i="298"/>
  <c r="G49" i="298" s="1"/>
  <c r="G57" i="297"/>
  <c r="I63" i="297"/>
  <c r="G52" i="297"/>
  <c r="D27" i="297"/>
  <c r="F27" i="297" s="1"/>
  <c r="W63" i="297"/>
  <c r="O55" i="297"/>
  <c r="J55" i="297"/>
  <c r="G55" i="297" s="1"/>
  <c r="T63" i="297"/>
  <c r="O51" i="297"/>
  <c r="AA63" i="297"/>
  <c r="F63" i="297"/>
  <c r="F64" i="296"/>
  <c r="I64" i="296"/>
  <c r="G59" i="296"/>
  <c r="K64" i="296"/>
  <c r="H53" i="296"/>
  <c r="G53" i="296" s="1"/>
  <c r="H55" i="296"/>
  <c r="D40" i="296"/>
  <c r="F40" i="296" s="1"/>
  <c r="F38" i="296" s="1"/>
  <c r="W64" i="296"/>
  <c r="T64" i="296"/>
  <c r="H52" i="296"/>
  <c r="G52" i="296" s="1"/>
  <c r="X64" i="296"/>
  <c r="D27" i="296"/>
  <c r="F27" i="296" s="1"/>
  <c r="D29" i="296"/>
  <c r="F29" i="296" s="1"/>
  <c r="G61" i="296"/>
  <c r="G61" i="295"/>
  <c r="W63" i="295"/>
  <c r="F63" i="295"/>
  <c r="J51" i="295"/>
  <c r="I63" i="295"/>
  <c r="G57" i="295"/>
  <c r="K63" i="295"/>
  <c r="G61" i="294"/>
  <c r="G58" i="294"/>
  <c r="F63" i="294"/>
  <c r="H51" i="294"/>
  <c r="G51" i="294" s="1"/>
  <c r="G59" i="294"/>
  <c r="I63" i="294"/>
  <c r="K63" i="294"/>
  <c r="J51" i="294"/>
  <c r="H52" i="294"/>
  <c r="G52" i="294" s="1"/>
  <c r="H54" i="294"/>
  <c r="J57" i="294"/>
  <c r="G57" i="294" s="1"/>
  <c r="X63" i="294"/>
  <c r="O52" i="294"/>
  <c r="G60" i="294"/>
  <c r="AA63" i="292"/>
  <c r="X27" i="24" s="1"/>
  <c r="X25" i="24" s="1"/>
  <c r="W63" i="292"/>
  <c r="T27" i="24" s="1"/>
  <c r="T25" i="24" s="1"/>
  <c r="J55" i="292"/>
  <c r="G55" i="292" s="1"/>
  <c r="O55" i="292"/>
  <c r="F63" i="292"/>
  <c r="O55" i="289"/>
  <c r="J56" i="289"/>
  <c r="G56" i="289" s="1"/>
  <c r="O56" i="289"/>
  <c r="K64" i="289"/>
  <c r="T64" i="289"/>
  <c r="H50" i="289"/>
  <c r="O53" i="289"/>
  <c r="G58" i="289"/>
  <c r="W64" i="289"/>
  <c r="S53" i="289"/>
  <c r="I64" i="289"/>
  <c r="F64" i="289"/>
  <c r="G53" i="289"/>
  <c r="J55" i="288"/>
  <c r="G55" i="288" s="1"/>
  <c r="O55" i="288"/>
  <c r="AA63" i="288"/>
  <c r="H52" i="288"/>
  <c r="G52" i="288" s="1"/>
  <c r="J51" i="288"/>
  <c r="I63" i="288"/>
  <c r="K63" i="288"/>
  <c r="J54" i="288"/>
  <c r="G57" i="288"/>
  <c r="O48" i="288"/>
  <c r="O63" i="288" s="1"/>
  <c r="J59" i="287"/>
  <c r="G59" i="287" s="1"/>
  <c r="O56" i="287"/>
  <c r="G56" i="287"/>
  <c r="AA65" i="287"/>
  <c r="H50" i="287"/>
  <c r="G50" i="287" s="1"/>
  <c r="G52" i="287"/>
  <c r="I65" i="287"/>
  <c r="S53" i="287"/>
  <c r="F65" i="287"/>
  <c r="S49" i="287"/>
  <c r="O50" i="287"/>
  <c r="K65" i="287"/>
  <c r="F64" i="286"/>
  <c r="AA64" i="286"/>
  <c r="X22" i="24" s="1"/>
  <c r="O64" i="286"/>
  <c r="L22" i="24" s="1"/>
  <c r="G53" i="286"/>
  <c r="F62" i="201"/>
  <c r="W62" i="201"/>
  <c r="T21" i="24" s="1"/>
  <c r="G51" i="201"/>
  <c r="G50" i="201"/>
  <c r="G48" i="201"/>
  <c r="F63" i="200"/>
  <c r="F61" i="199"/>
  <c r="AA61" i="199"/>
  <c r="X19" i="24" s="1"/>
  <c r="G53" i="199"/>
  <c r="J61" i="199"/>
  <c r="G19" i="24" s="1"/>
  <c r="G19" i="261" s="1"/>
  <c r="G49" i="199"/>
  <c r="G47" i="199"/>
  <c r="F63" i="198"/>
  <c r="AA63" i="198"/>
  <c r="X18" i="24" s="1"/>
  <c r="G54" i="198"/>
  <c r="G49" i="198"/>
  <c r="AA62" i="290"/>
  <c r="X14" i="24" s="1"/>
  <c r="W62" i="290"/>
  <c r="T14" i="24" s="1"/>
  <c r="G53" i="290"/>
  <c r="G50" i="290"/>
  <c r="G48" i="290"/>
  <c r="AA65" i="285"/>
  <c r="S65" i="285"/>
  <c r="G50" i="285"/>
  <c r="F65" i="285"/>
  <c r="D25" i="196"/>
  <c r="F25" i="196" s="1"/>
  <c r="AA64" i="195"/>
  <c r="X9" i="24" s="1"/>
  <c r="O56" i="195"/>
  <c r="J56" i="195"/>
  <c r="G56" i="195" s="1"/>
  <c r="W64" i="195"/>
  <c r="T9" i="24" s="1"/>
  <c r="I64" i="195"/>
  <c r="F9" i="24" s="1"/>
  <c r="O49" i="195"/>
  <c r="J52" i="195"/>
  <c r="K64" i="195"/>
  <c r="H9" i="24" s="1"/>
  <c r="J55" i="195"/>
  <c r="G58" i="195"/>
  <c r="S49" i="195"/>
  <c r="S64" i="195" s="1"/>
  <c r="P9" i="24" s="1"/>
  <c r="D28" i="286"/>
  <c r="F28" i="286" s="1"/>
  <c r="D27" i="305"/>
  <c r="F27" i="305" s="1"/>
  <c r="D28" i="195"/>
  <c r="F28" i="195" s="1"/>
  <c r="F36" i="196"/>
  <c r="D28" i="294"/>
  <c r="F28" i="294" s="1"/>
  <c r="D27" i="309"/>
  <c r="F27" i="309" s="1"/>
  <c r="D29" i="195"/>
  <c r="F29" i="195" s="1"/>
  <c r="D27" i="310"/>
  <c r="F27" i="310" s="1"/>
  <c r="D39" i="286"/>
  <c r="F39" i="286" s="1"/>
  <c r="F38" i="286" s="1"/>
  <c r="D39" i="200"/>
  <c r="F39" i="200" s="1"/>
  <c r="F37" i="200" s="1"/>
  <c r="D38" i="291"/>
  <c r="F38" i="291" s="1"/>
  <c r="F36" i="291" s="1"/>
  <c r="D28" i="198"/>
  <c r="F28" i="198" s="1"/>
  <c r="D29" i="287"/>
  <c r="F29" i="287" s="1"/>
  <c r="D28" i="292"/>
  <c r="F28" i="292" s="1"/>
  <c r="D26" i="294"/>
  <c r="F26" i="294" s="1"/>
  <c r="D27" i="295"/>
  <c r="F27" i="295" s="1"/>
  <c r="D27" i="308"/>
  <c r="F27" i="308" s="1"/>
  <c r="D27" i="291"/>
  <c r="F27" i="291" s="1"/>
  <c r="D38" i="301"/>
  <c r="F38" i="301" s="1"/>
  <c r="D39" i="304"/>
  <c r="F39" i="304" s="1"/>
  <c r="F37" i="304" s="1"/>
  <c r="D26" i="307"/>
  <c r="F26" i="307" s="1"/>
  <c r="D26" i="200"/>
  <c r="F26" i="200" s="1"/>
  <c r="D27" i="298"/>
  <c r="F27" i="298" s="1"/>
  <c r="D26" i="301"/>
  <c r="F26" i="301" s="1"/>
  <c r="D39" i="301"/>
  <c r="F39" i="301" s="1"/>
  <c r="D26" i="304"/>
  <c r="F26" i="304" s="1"/>
  <c r="D27" i="307"/>
  <c r="F27" i="307" s="1"/>
  <c r="D27" i="288"/>
  <c r="F27" i="288" s="1"/>
  <c r="D26" i="292"/>
  <c r="F26" i="292" s="1"/>
  <c r="D28" i="298"/>
  <c r="F28" i="298" s="1"/>
  <c r="D27" i="301"/>
  <c r="F27" i="301" s="1"/>
  <c r="D27" i="304"/>
  <c r="F27" i="304" s="1"/>
  <c r="D27" i="287"/>
  <c r="F27" i="287" s="1"/>
  <c r="D27" i="292"/>
  <c r="F27" i="292" s="1"/>
  <c r="D39" i="294"/>
  <c r="F39" i="294" s="1"/>
  <c r="F37" i="294" s="1"/>
  <c r="D29" i="301"/>
  <c r="F29" i="301" s="1"/>
  <c r="D28" i="304"/>
  <c r="F28" i="304" s="1"/>
  <c r="D26" i="306"/>
  <c r="F26" i="306" s="1"/>
  <c r="D28" i="287"/>
  <c r="F28" i="287" s="1"/>
  <c r="G47" i="307"/>
  <c r="H53" i="307"/>
  <c r="G53" i="307" s="1"/>
  <c r="X62" i="307"/>
  <c r="S51" i="307"/>
  <c r="S62" i="307" s="1"/>
  <c r="R62" i="307"/>
  <c r="D28" i="307"/>
  <c r="F28" i="307" s="1"/>
  <c r="D37" i="307"/>
  <c r="F37" i="307" s="1"/>
  <c r="F36" i="307" s="1"/>
  <c r="AB62" i="307"/>
  <c r="D25" i="307"/>
  <c r="F25" i="307" s="1"/>
  <c r="H50" i="307"/>
  <c r="G50" i="307" s="1"/>
  <c r="D27" i="306"/>
  <c r="F27" i="306" s="1"/>
  <c r="D28" i="306"/>
  <c r="F28" i="306" s="1"/>
  <c r="D37" i="306"/>
  <c r="F37" i="306" s="1"/>
  <c r="F36" i="306" s="1"/>
  <c r="D25" i="306"/>
  <c r="F25" i="306" s="1"/>
  <c r="O55" i="305"/>
  <c r="J55" i="305"/>
  <c r="G55" i="305" s="1"/>
  <c r="O52" i="305"/>
  <c r="O63" i="305" s="1"/>
  <c r="H54" i="305"/>
  <c r="G54" i="305" s="1"/>
  <c r="X63" i="305"/>
  <c r="D28" i="305"/>
  <c r="F28" i="305" s="1"/>
  <c r="S48" i="305"/>
  <c r="S63" i="305" s="1"/>
  <c r="H49" i="305"/>
  <c r="G49" i="305" s="1"/>
  <c r="R63" i="305"/>
  <c r="D29" i="305"/>
  <c r="F29" i="305" s="1"/>
  <c r="D38" i="305"/>
  <c r="F38" i="305" s="1"/>
  <c r="F37" i="305" s="1"/>
  <c r="H48" i="305"/>
  <c r="H52" i="305"/>
  <c r="G52" i="305" s="1"/>
  <c r="D26" i="305"/>
  <c r="F26" i="305" s="1"/>
  <c r="H51" i="305"/>
  <c r="G51" i="305" s="1"/>
  <c r="J55" i="304"/>
  <c r="J63" i="304" s="1"/>
  <c r="O55" i="304"/>
  <c r="O63" i="304" s="1"/>
  <c r="W63" i="304"/>
  <c r="G48" i="304"/>
  <c r="X63" i="304"/>
  <c r="H49" i="304"/>
  <c r="G49" i="304" s="1"/>
  <c r="H54" i="304"/>
  <c r="G54" i="304" s="1"/>
  <c r="R63" i="304"/>
  <c r="D29" i="304"/>
  <c r="F29" i="304" s="1"/>
  <c r="AA49" i="304"/>
  <c r="AA63" i="304" s="1"/>
  <c r="S51" i="304"/>
  <c r="S63" i="304" s="1"/>
  <c r="H52" i="304"/>
  <c r="G52" i="304" s="1"/>
  <c r="D27" i="303"/>
  <c r="F27" i="303" s="1"/>
  <c r="D28" i="303"/>
  <c r="F28" i="303" s="1"/>
  <c r="D29" i="303"/>
  <c r="F29" i="303" s="1"/>
  <c r="D38" i="303"/>
  <c r="F38" i="303" s="1"/>
  <c r="F37" i="303" s="1"/>
  <c r="D26" i="303"/>
  <c r="F26" i="303" s="1"/>
  <c r="G51" i="302"/>
  <c r="H54" i="302"/>
  <c r="G54" i="302" s="1"/>
  <c r="X63" i="302"/>
  <c r="D28" i="302"/>
  <c r="F28" i="302" s="1"/>
  <c r="S48" i="302"/>
  <c r="R63" i="302"/>
  <c r="D29" i="302"/>
  <c r="F29" i="302" s="1"/>
  <c r="D38" i="302"/>
  <c r="F38" i="302" s="1"/>
  <c r="F37" i="302" s="1"/>
  <c r="H48" i="302"/>
  <c r="S51" i="302"/>
  <c r="D26" i="302"/>
  <c r="F26" i="302" s="1"/>
  <c r="AA63" i="301"/>
  <c r="G52" i="301"/>
  <c r="G55" i="301"/>
  <c r="O63" i="301"/>
  <c r="J51" i="301"/>
  <c r="G51" i="301" s="1"/>
  <c r="H54" i="301"/>
  <c r="J55" i="301"/>
  <c r="J57" i="301"/>
  <c r="G57" i="301" s="1"/>
  <c r="S48" i="301"/>
  <c r="S52" i="301"/>
  <c r="J54" i="301"/>
  <c r="R63" i="301"/>
  <c r="H48" i="301"/>
  <c r="S51" i="301"/>
  <c r="AA63" i="311"/>
  <c r="O55" i="311"/>
  <c r="O63" i="311" s="1"/>
  <c r="J55" i="311"/>
  <c r="G55" i="311" s="1"/>
  <c r="R63" i="311"/>
  <c r="D29" i="311"/>
  <c r="F29" i="311" s="1"/>
  <c r="D38" i="311"/>
  <c r="F38" i="311" s="1"/>
  <c r="F37" i="311" s="1"/>
  <c r="J49" i="311"/>
  <c r="G49" i="311" s="1"/>
  <c r="H54" i="311"/>
  <c r="G54" i="311" s="1"/>
  <c r="X63" i="311"/>
  <c r="H48" i="311"/>
  <c r="H52" i="311"/>
  <c r="G52" i="311" s="1"/>
  <c r="AB63" i="311"/>
  <c r="D26" i="311"/>
  <c r="F26" i="311" s="1"/>
  <c r="H51" i="311"/>
  <c r="G51" i="311" s="1"/>
  <c r="D29" i="310"/>
  <c r="F29" i="310" s="1"/>
  <c r="D38" i="310"/>
  <c r="F38" i="310" s="1"/>
  <c r="F37" i="310" s="1"/>
  <c r="D26" i="310"/>
  <c r="F26" i="310" s="1"/>
  <c r="W63" i="309"/>
  <c r="F63" i="309"/>
  <c r="X63" i="309"/>
  <c r="D28" i="309"/>
  <c r="F28" i="309" s="1"/>
  <c r="S48" i="309"/>
  <c r="S63" i="309" s="1"/>
  <c r="R63" i="309"/>
  <c r="H54" i="309"/>
  <c r="G54" i="309" s="1"/>
  <c r="D29" i="309"/>
  <c r="F29" i="309" s="1"/>
  <c r="D38" i="309"/>
  <c r="F38" i="309" s="1"/>
  <c r="F37" i="309" s="1"/>
  <c r="H48" i="309"/>
  <c r="AB63" i="309"/>
  <c r="D26" i="309"/>
  <c r="F26" i="309" s="1"/>
  <c r="H51" i="309"/>
  <c r="G51" i="309" s="1"/>
  <c r="W63" i="308"/>
  <c r="G52" i="308"/>
  <c r="AA63" i="308"/>
  <c r="H54" i="308"/>
  <c r="G54" i="308" s="1"/>
  <c r="X63" i="308"/>
  <c r="D28" i="308"/>
  <c r="F28" i="308" s="1"/>
  <c r="S48" i="308"/>
  <c r="S63" i="308" s="1"/>
  <c r="D29" i="308"/>
  <c r="F29" i="308" s="1"/>
  <c r="D38" i="308"/>
  <c r="F38" i="308" s="1"/>
  <c r="F37" i="308" s="1"/>
  <c r="J49" i="308"/>
  <c r="H48" i="308"/>
  <c r="AB63" i="308"/>
  <c r="R63" i="308"/>
  <c r="D26" i="308"/>
  <c r="F26" i="308" s="1"/>
  <c r="H51" i="308"/>
  <c r="G51" i="308" s="1"/>
  <c r="F63" i="300"/>
  <c r="H54" i="300"/>
  <c r="G54" i="300" s="1"/>
  <c r="X63" i="300"/>
  <c r="D27" i="300"/>
  <c r="F27" i="300" s="1"/>
  <c r="D28" i="300"/>
  <c r="F28" i="300" s="1"/>
  <c r="S48" i="300"/>
  <c r="S63" i="300" s="1"/>
  <c r="D29" i="300"/>
  <c r="F29" i="300" s="1"/>
  <c r="D38" i="300"/>
  <c r="F38" i="300" s="1"/>
  <c r="F37" i="300" s="1"/>
  <c r="J49" i="300"/>
  <c r="H48" i="300"/>
  <c r="AB63" i="300"/>
  <c r="D26" i="300"/>
  <c r="F26" i="300" s="1"/>
  <c r="H51" i="300"/>
  <c r="G51" i="300" s="1"/>
  <c r="O48" i="299"/>
  <c r="O63" i="299" s="1"/>
  <c r="S49" i="299"/>
  <c r="D28" i="299"/>
  <c r="F28" i="299" s="1"/>
  <c r="S48" i="299"/>
  <c r="R63" i="299"/>
  <c r="D29" i="299"/>
  <c r="F29" i="299" s="1"/>
  <c r="D38" i="299"/>
  <c r="F38" i="299" s="1"/>
  <c r="F37" i="299" s="1"/>
  <c r="H48" i="299"/>
  <c r="D26" i="299"/>
  <c r="F26" i="299" s="1"/>
  <c r="S63" i="298"/>
  <c r="F63" i="298"/>
  <c r="AA63" i="298"/>
  <c r="R63" i="298"/>
  <c r="H54" i="298"/>
  <c r="G54" i="298" s="1"/>
  <c r="X63" i="298"/>
  <c r="D29" i="298"/>
  <c r="F29" i="298" s="1"/>
  <c r="D38" i="298"/>
  <c r="F38" i="298" s="1"/>
  <c r="F37" i="298" s="1"/>
  <c r="H48" i="298"/>
  <c r="AB63" i="298"/>
  <c r="D26" i="298"/>
  <c r="F26" i="298" s="1"/>
  <c r="H51" i="298"/>
  <c r="G51" i="298" s="1"/>
  <c r="H54" i="297"/>
  <c r="G54" i="297" s="1"/>
  <c r="X63" i="297"/>
  <c r="D28" i="297"/>
  <c r="F28" i="297" s="1"/>
  <c r="S48" i="297"/>
  <c r="S63" i="297" s="1"/>
  <c r="D29" i="297"/>
  <c r="F29" i="297" s="1"/>
  <c r="D38" i="297"/>
  <c r="F38" i="297" s="1"/>
  <c r="F37" i="297" s="1"/>
  <c r="J49" i="297"/>
  <c r="R63" i="297"/>
  <c r="H48" i="297"/>
  <c r="AB63" i="297"/>
  <c r="D26" i="297"/>
  <c r="F26" i="297" s="1"/>
  <c r="H51" i="297"/>
  <c r="G51" i="297" s="1"/>
  <c r="O56" i="296"/>
  <c r="J56" i="296"/>
  <c r="G56" i="296" s="1"/>
  <c r="D28" i="296"/>
  <c r="F28" i="296" s="1"/>
  <c r="O49" i="296"/>
  <c r="S50" i="296"/>
  <c r="H50" i="296"/>
  <c r="G50" i="296" s="1"/>
  <c r="J55" i="296"/>
  <c r="R64" i="296"/>
  <c r="D30" i="296"/>
  <c r="F30" i="296" s="1"/>
  <c r="AA50" i="296"/>
  <c r="AA64" i="296" s="1"/>
  <c r="S52" i="296"/>
  <c r="O55" i="295"/>
  <c r="O63" i="295" s="1"/>
  <c r="J55" i="295"/>
  <c r="G55" i="295" s="1"/>
  <c r="AA63" i="295"/>
  <c r="H54" i="295"/>
  <c r="G54" i="295" s="1"/>
  <c r="X63" i="295"/>
  <c r="D28" i="295"/>
  <c r="F28" i="295" s="1"/>
  <c r="S48" i="295"/>
  <c r="S63" i="295" s="1"/>
  <c r="D29" i="295"/>
  <c r="F29" i="295" s="1"/>
  <c r="D38" i="295"/>
  <c r="F38" i="295" s="1"/>
  <c r="F37" i="295" s="1"/>
  <c r="J49" i="295"/>
  <c r="G49" i="295" s="1"/>
  <c r="H48" i="295"/>
  <c r="H52" i="295"/>
  <c r="G52" i="295" s="1"/>
  <c r="AB63" i="295"/>
  <c r="R63" i="295"/>
  <c r="D26" i="295"/>
  <c r="F26" i="295" s="1"/>
  <c r="H51" i="295"/>
  <c r="G51" i="295" s="1"/>
  <c r="O55" i="294"/>
  <c r="J55" i="294"/>
  <c r="G55" i="294" s="1"/>
  <c r="W63" i="294"/>
  <c r="AA63" i="294"/>
  <c r="D27" i="294"/>
  <c r="F27" i="294" s="1"/>
  <c r="O48" i="294"/>
  <c r="S49" i="294"/>
  <c r="S63" i="294" s="1"/>
  <c r="H49" i="294"/>
  <c r="J54" i="294"/>
  <c r="R63" i="294"/>
  <c r="D29" i="294"/>
  <c r="F29" i="294" s="1"/>
  <c r="J49" i="294"/>
  <c r="H48" i="294"/>
  <c r="AB63" i="294"/>
  <c r="D28" i="293"/>
  <c r="F28" i="293" s="1"/>
  <c r="D29" i="293"/>
  <c r="F29" i="293" s="1"/>
  <c r="D30" i="293"/>
  <c r="F30" i="293" s="1"/>
  <c r="D39" i="293"/>
  <c r="F39" i="293" s="1"/>
  <c r="F38" i="293" s="1"/>
  <c r="D27" i="293"/>
  <c r="F27" i="293" s="1"/>
  <c r="G49" i="292"/>
  <c r="O48" i="292"/>
  <c r="S49" i="292"/>
  <c r="S63" i="292" s="1"/>
  <c r="P27" i="24" s="1"/>
  <c r="P25" i="24" s="1"/>
  <c r="R63" i="292"/>
  <c r="O27" i="24" s="1"/>
  <c r="O25" i="24" s="1"/>
  <c r="D29" i="292"/>
  <c r="F29" i="292" s="1"/>
  <c r="D38" i="292"/>
  <c r="F38" i="292" s="1"/>
  <c r="F37" i="292" s="1"/>
  <c r="H48" i="292"/>
  <c r="S51" i="292"/>
  <c r="H52" i="292"/>
  <c r="G52" i="292" s="1"/>
  <c r="S64" i="289"/>
  <c r="AA64" i="289"/>
  <c r="R64" i="289"/>
  <c r="D30" i="289"/>
  <c r="F30" i="289" s="1"/>
  <c r="D39" i="289"/>
  <c r="F39" i="289" s="1"/>
  <c r="F38" i="289" s="1"/>
  <c r="J50" i="289"/>
  <c r="G50" i="289" s="1"/>
  <c r="H55" i="289"/>
  <c r="G55" i="289" s="1"/>
  <c r="H49" i="289"/>
  <c r="AB64" i="289"/>
  <c r="X64" i="289"/>
  <c r="D27" i="289"/>
  <c r="F27" i="289" s="1"/>
  <c r="H52" i="289"/>
  <c r="G52" i="289" s="1"/>
  <c r="W63" i="288"/>
  <c r="F63" i="288"/>
  <c r="H54" i="288"/>
  <c r="G54" i="288" s="1"/>
  <c r="X63" i="288"/>
  <c r="D28" i="288"/>
  <c r="F28" i="288" s="1"/>
  <c r="S48" i="288"/>
  <c r="S63" i="288" s="1"/>
  <c r="R63" i="288"/>
  <c r="D29" i="288"/>
  <c r="F29" i="288" s="1"/>
  <c r="D38" i="288"/>
  <c r="F38" i="288" s="1"/>
  <c r="F37" i="288" s="1"/>
  <c r="J49" i="288"/>
  <c r="H48" i="288"/>
  <c r="AB63" i="288"/>
  <c r="D26" i="288"/>
  <c r="F26" i="288" s="1"/>
  <c r="H51" i="288"/>
  <c r="G51" i="288" s="1"/>
  <c r="W65" i="287"/>
  <c r="O65" i="287"/>
  <c r="G53" i="287"/>
  <c r="X65" i="287"/>
  <c r="R65" i="287"/>
  <c r="D30" i="287"/>
  <c r="F30" i="287" s="1"/>
  <c r="D39" i="287"/>
  <c r="F39" i="287" s="1"/>
  <c r="F38" i="287" s="1"/>
  <c r="H49" i="287"/>
  <c r="S52" i="287"/>
  <c r="H55" i="287"/>
  <c r="G55" i="287" s="1"/>
  <c r="W64" i="286"/>
  <c r="T22" i="24" s="1"/>
  <c r="J52" i="286"/>
  <c r="H55" i="286"/>
  <c r="G55" i="286" s="1"/>
  <c r="J56" i="286"/>
  <c r="G56" i="286" s="1"/>
  <c r="J58" i="286"/>
  <c r="G58" i="286" s="1"/>
  <c r="S49" i="286"/>
  <c r="H50" i="286"/>
  <c r="G50" i="286" s="1"/>
  <c r="S53" i="286"/>
  <c r="J55" i="286"/>
  <c r="H49" i="286"/>
  <c r="S52" i="286"/>
  <c r="J54" i="201"/>
  <c r="G54" i="201" s="1"/>
  <c r="O54" i="201"/>
  <c r="G47" i="201"/>
  <c r="G53" i="201"/>
  <c r="D26" i="201"/>
  <c r="F26" i="201" s="1"/>
  <c r="O47" i="201"/>
  <c r="S48" i="201"/>
  <c r="H62" i="201"/>
  <c r="E21" i="24" s="1"/>
  <c r="E21" i="261" s="1"/>
  <c r="R62" i="201"/>
  <c r="O21" i="24" s="1"/>
  <c r="D28" i="201"/>
  <c r="F28" i="201" s="1"/>
  <c r="AA48" i="201"/>
  <c r="AA62" i="201" s="1"/>
  <c r="X21" i="24" s="1"/>
  <c r="S50" i="201"/>
  <c r="T62" i="201"/>
  <c r="Q21" i="24" s="1"/>
  <c r="Q16" i="24" s="1"/>
  <c r="Q6" i="24" s="1"/>
  <c r="Q52" i="24" s="1"/>
  <c r="W63" i="200"/>
  <c r="T20" i="24" s="1"/>
  <c r="G48" i="200"/>
  <c r="J55" i="200"/>
  <c r="G55" i="200" s="1"/>
  <c r="O55" i="200"/>
  <c r="S63" i="200"/>
  <c r="P20" i="24" s="1"/>
  <c r="D27" i="200"/>
  <c r="F27" i="200" s="1"/>
  <c r="O48" i="200"/>
  <c r="S49" i="200"/>
  <c r="D28" i="200"/>
  <c r="F28" i="200" s="1"/>
  <c r="H49" i="200"/>
  <c r="G49" i="200" s="1"/>
  <c r="G54" i="200"/>
  <c r="R63" i="200"/>
  <c r="O20" i="24" s="1"/>
  <c r="D29" i="200"/>
  <c r="F29" i="200" s="1"/>
  <c r="AA49" i="200"/>
  <c r="AA63" i="200" s="1"/>
  <c r="X20" i="24" s="1"/>
  <c r="S51" i="200"/>
  <c r="W61" i="199"/>
  <c r="T19" i="24" s="1"/>
  <c r="G50" i="199"/>
  <c r="H52" i="199"/>
  <c r="G52" i="199" s="1"/>
  <c r="X61" i="199"/>
  <c r="U19" i="24" s="1"/>
  <c r="U16" i="24" s="1"/>
  <c r="U6" i="24" s="1"/>
  <c r="U52" i="24" s="1"/>
  <c r="D26" i="199"/>
  <c r="F26" i="199" s="1"/>
  <c r="S46" i="199"/>
  <c r="R61" i="199"/>
  <c r="O19" i="24" s="1"/>
  <c r="D27" i="199"/>
  <c r="F27" i="199" s="1"/>
  <c r="D36" i="199"/>
  <c r="F36" i="199" s="1"/>
  <c r="F35" i="199" s="1"/>
  <c r="H46" i="199"/>
  <c r="S49" i="199"/>
  <c r="D24" i="199"/>
  <c r="F24" i="199" s="1"/>
  <c r="F41" i="199" s="1"/>
  <c r="G52" i="198"/>
  <c r="J63" i="198"/>
  <c r="G18" i="24" s="1"/>
  <c r="W63" i="198"/>
  <c r="T18" i="24" s="1"/>
  <c r="D27" i="198"/>
  <c r="F27" i="198" s="1"/>
  <c r="O48" i="198"/>
  <c r="O63" i="198" s="1"/>
  <c r="L18" i="24" s="1"/>
  <c r="S49" i="198"/>
  <c r="S63" i="198" s="1"/>
  <c r="P18" i="24" s="1"/>
  <c r="R63" i="198"/>
  <c r="O18" i="24" s="1"/>
  <c r="D29" i="198"/>
  <c r="F29" i="198" s="1"/>
  <c r="D38" i="198"/>
  <c r="F38" i="198" s="1"/>
  <c r="F37" i="198" s="1"/>
  <c r="H48" i="198"/>
  <c r="D26" i="198"/>
  <c r="F26" i="198" s="1"/>
  <c r="H51" i="198"/>
  <c r="G51" i="198" s="1"/>
  <c r="J54" i="291"/>
  <c r="G54" i="291" s="1"/>
  <c r="O54" i="291"/>
  <c r="AA62" i="291"/>
  <c r="X15" i="24" s="1"/>
  <c r="J62" i="291"/>
  <c r="G15" i="24" s="1"/>
  <c r="G15" i="261" s="1"/>
  <c r="D26" i="291"/>
  <c r="F26" i="291" s="1"/>
  <c r="O47" i="291"/>
  <c r="S48" i="291"/>
  <c r="R62" i="291"/>
  <c r="O15" i="24" s="1"/>
  <c r="D28" i="291"/>
  <c r="F28" i="291" s="1"/>
  <c r="S50" i="291"/>
  <c r="O54" i="290"/>
  <c r="J54" i="290"/>
  <c r="G54" i="290" s="1"/>
  <c r="O47" i="290"/>
  <c r="S48" i="290"/>
  <c r="D27" i="290"/>
  <c r="F27" i="290" s="1"/>
  <c r="S47" i="290"/>
  <c r="S62" i="290" s="1"/>
  <c r="P14" i="24" s="1"/>
  <c r="R62" i="290"/>
  <c r="O14" i="24" s="1"/>
  <c r="D28" i="290"/>
  <c r="F28" i="290" s="1"/>
  <c r="D37" i="290"/>
  <c r="F37" i="290" s="1"/>
  <c r="F36" i="290" s="1"/>
  <c r="H47" i="290"/>
  <c r="S50" i="290"/>
  <c r="H51" i="290"/>
  <c r="G51" i="290" s="1"/>
  <c r="D25" i="290"/>
  <c r="F25" i="290" s="1"/>
  <c r="J57" i="285"/>
  <c r="G57" i="285" s="1"/>
  <c r="O57" i="285"/>
  <c r="O65" i="285" s="1"/>
  <c r="R65" i="285"/>
  <c r="D31" i="285"/>
  <c r="F31" i="285" s="1"/>
  <c r="D40" i="285"/>
  <c r="F40" i="285" s="1"/>
  <c r="F39" i="285" s="1"/>
  <c r="J51" i="285"/>
  <c r="J65" i="285" s="1"/>
  <c r="X65" i="285"/>
  <c r="H54" i="285"/>
  <c r="G54" i="285" s="1"/>
  <c r="AB65" i="285"/>
  <c r="H56" i="285"/>
  <c r="G56" i="285" s="1"/>
  <c r="D28" i="285"/>
  <c r="F28" i="285" s="1"/>
  <c r="H53" i="285"/>
  <c r="G53" i="285" s="1"/>
  <c r="D26" i="196"/>
  <c r="F26" i="196" s="1"/>
  <c r="D27" i="196"/>
  <c r="F27" i="196" s="1"/>
  <c r="D28" i="196"/>
  <c r="F28" i="196" s="1"/>
  <c r="G53" i="195"/>
  <c r="F64" i="195"/>
  <c r="X64" i="195"/>
  <c r="U9" i="24" s="1"/>
  <c r="R64" i="195"/>
  <c r="O9" i="24" s="1"/>
  <c r="D30" i="195"/>
  <c r="F30" i="195" s="1"/>
  <c r="D39" i="195"/>
  <c r="F39" i="195" s="1"/>
  <c r="F38" i="195" s="1"/>
  <c r="J50" i="195"/>
  <c r="G50" i="195" s="1"/>
  <c r="H49" i="195"/>
  <c r="AB64" i="195"/>
  <c r="Y9" i="24" s="1"/>
  <c r="H55" i="195"/>
  <c r="D27" i="195"/>
  <c r="F27" i="195" s="1"/>
  <c r="H52" i="195"/>
  <c r="G52" i="195" s="1"/>
  <c r="F37" i="301" l="1"/>
  <c r="F44" i="286"/>
  <c r="O63" i="292"/>
  <c r="L27" i="24" s="1"/>
  <c r="L25" i="24" s="1"/>
  <c r="J63" i="292"/>
  <c r="G27" i="24" s="1"/>
  <c r="F25" i="24"/>
  <c r="F25" i="261" s="1"/>
  <c r="F27" i="261"/>
  <c r="H16" i="24"/>
  <c r="H6" i="24" s="1"/>
  <c r="F42" i="201"/>
  <c r="X16" i="24"/>
  <c r="X6" i="24" s="1"/>
  <c r="X52" i="24" s="1"/>
  <c r="T16" i="24"/>
  <c r="T6" i="24" s="1"/>
  <c r="T52" i="24" s="1"/>
  <c r="O16" i="24"/>
  <c r="O6" i="24" s="1"/>
  <c r="O52" i="24" s="1"/>
  <c r="G18" i="261"/>
  <c r="G16" i="24"/>
  <c r="F18" i="261"/>
  <c r="F16" i="24"/>
  <c r="F16" i="261" s="1"/>
  <c r="S62" i="291"/>
  <c r="P15" i="24" s="1"/>
  <c r="G50" i="291"/>
  <c r="G62" i="291" s="1"/>
  <c r="D15" i="24" s="1"/>
  <c r="D15" i="261" s="1"/>
  <c r="H62" i="291"/>
  <c r="E15" i="24" s="1"/>
  <c r="E15" i="261" s="1"/>
  <c r="O62" i="291"/>
  <c r="L15" i="24" s="1"/>
  <c r="F7" i="24"/>
  <c r="F9" i="261"/>
  <c r="J62" i="307"/>
  <c r="J63" i="305"/>
  <c r="H63" i="304"/>
  <c r="G55" i="304"/>
  <c r="O63" i="302"/>
  <c r="J63" i="302"/>
  <c r="S63" i="302"/>
  <c r="S63" i="301"/>
  <c r="J63" i="301"/>
  <c r="F43" i="301"/>
  <c r="G54" i="301"/>
  <c r="J63" i="311"/>
  <c r="F43" i="305"/>
  <c r="F43" i="304"/>
  <c r="G55" i="309"/>
  <c r="G49" i="308"/>
  <c r="J63" i="308"/>
  <c r="J63" i="300"/>
  <c r="J63" i="299"/>
  <c r="J63" i="297"/>
  <c r="O63" i="297"/>
  <c r="H64" i="296"/>
  <c r="G55" i="296"/>
  <c r="S64" i="296"/>
  <c r="G54" i="294"/>
  <c r="J63" i="294"/>
  <c r="O63" i="294"/>
  <c r="O64" i="289"/>
  <c r="J64" i="289"/>
  <c r="J63" i="288"/>
  <c r="G49" i="288"/>
  <c r="J65" i="287"/>
  <c r="S65" i="287"/>
  <c r="J64" i="286"/>
  <c r="G22" i="24" s="1"/>
  <c r="G22" i="261" s="1"/>
  <c r="S62" i="201"/>
  <c r="P21" i="24" s="1"/>
  <c r="S61" i="199"/>
  <c r="P19" i="24" s="1"/>
  <c r="O62" i="290"/>
  <c r="L14" i="24" s="1"/>
  <c r="O64" i="195"/>
  <c r="L9" i="24" s="1"/>
  <c r="J64" i="195"/>
  <c r="G9" i="24" s="1"/>
  <c r="G55" i="195"/>
  <c r="F43" i="200"/>
  <c r="F44" i="287"/>
  <c r="F43" i="309"/>
  <c r="F44" i="296"/>
  <c r="F42" i="291"/>
  <c r="F42" i="196"/>
  <c r="F45" i="285"/>
  <c r="F43" i="288"/>
  <c r="F42" i="290"/>
  <c r="F43" i="303"/>
  <c r="F44" i="195"/>
  <c r="F43" i="294"/>
  <c r="F43" i="292"/>
  <c r="F43" i="308"/>
  <c r="F42" i="307"/>
  <c r="G62" i="307"/>
  <c r="H62" i="307"/>
  <c r="F42" i="306"/>
  <c r="G48" i="305"/>
  <c r="G63" i="305" s="1"/>
  <c r="H63" i="305"/>
  <c r="G63" i="304"/>
  <c r="F43" i="302"/>
  <c r="G48" i="302"/>
  <c r="G63" i="302" s="1"/>
  <c r="H63" i="302"/>
  <c r="G48" i="301"/>
  <c r="H63" i="301"/>
  <c r="G48" i="311"/>
  <c r="G63" i="311" s="1"/>
  <c r="H63" i="311"/>
  <c r="F43" i="311"/>
  <c r="F43" i="310"/>
  <c r="G48" i="309"/>
  <c r="G63" i="309" s="1"/>
  <c r="H63" i="309"/>
  <c r="G48" i="308"/>
  <c r="G63" i="308" s="1"/>
  <c r="H63" i="308"/>
  <c r="H63" i="300"/>
  <c r="G48" i="300"/>
  <c r="G49" i="300"/>
  <c r="F43" i="300"/>
  <c r="S63" i="299"/>
  <c r="F43" i="299"/>
  <c r="G48" i="299"/>
  <c r="G63" i="299" s="1"/>
  <c r="H63" i="299"/>
  <c r="F43" i="298"/>
  <c r="G48" i="298"/>
  <c r="G63" i="298" s="1"/>
  <c r="H63" i="298"/>
  <c r="F43" i="297"/>
  <c r="H63" i="297"/>
  <c r="G48" i="297"/>
  <c r="G49" i="297"/>
  <c r="G64" i="296"/>
  <c r="J64" i="296"/>
  <c r="O64" i="296"/>
  <c r="H63" i="295"/>
  <c r="G48" i="295"/>
  <c r="G63" i="295" s="1"/>
  <c r="J63" i="295"/>
  <c r="F43" i="295"/>
  <c r="G49" i="294"/>
  <c r="G48" i="294"/>
  <c r="H63" i="294"/>
  <c r="F44" i="293"/>
  <c r="G48" i="292"/>
  <c r="G63" i="292" s="1"/>
  <c r="D27" i="24" s="1"/>
  <c r="H63" i="292"/>
  <c r="E27" i="24" s="1"/>
  <c r="F44" i="289"/>
  <c r="G49" i="289"/>
  <c r="G64" i="289" s="1"/>
  <c r="H64" i="289"/>
  <c r="H63" i="288"/>
  <c r="G48" i="288"/>
  <c r="G49" i="287"/>
  <c r="G65" i="287" s="1"/>
  <c r="H65" i="287"/>
  <c r="G49" i="286"/>
  <c r="H64" i="286"/>
  <c r="E22" i="24" s="1"/>
  <c r="E22" i="261" s="1"/>
  <c r="G52" i="286"/>
  <c r="S64" i="286"/>
  <c r="P22" i="24" s="1"/>
  <c r="J62" i="201"/>
  <c r="G21" i="24" s="1"/>
  <c r="G21" i="261" s="1"/>
  <c r="G62" i="201"/>
  <c r="D21" i="24" s="1"/>
  <c r="D21" i="261" s="1"/>
  <c r="O62" i="201"/>
  <c r="L21" i="24" s="1"/>
  <c r="H63" i="200"/>
  <c r="E20" i="24" s="1"/>
  <c r="E20" i="261" s="1"/>
  <c r="J63" i="200"/>
  <c r="G20" i="24" s="1"/>
  <c r="G20" i="261" s="1"/>
  <c r="G63" i="200"/>
  <c r="D20" i="24" s="1"/>
  <c r="D20" i="261" s="1"/>
  <c r="O63" i="200"/>
  <c r="L20" i="24" s="1"/>
  <c r="L16" i="24" s="1"/>
  <c r="G46" i="199"/>
  <c r="G61" i="199" s="1"/>
  <c r="D19" i="24" s="1"/>
  <c r="D19" i="261" s="1"/>
  <c r="H61" i="199"/>
  <c r="E19" i="24" s="1"/>
  <c r="E19" i="261" s="1"/>
  <c r="F43" i="198"/>
  <c r="G48" i="198"/>
  <c r="G63" i="198" s="1"/>
  <c r="D18" i="24" s="1"/>
  <c r="H63" i="198"/>
  <c r="E18" i="24" s="1"/>
  <c r="G47" i="290"/>
  <c r="G62" i="290" s="1"/>
  <c r="D14" i="24" s="1"/>
  <c r="D14" i="261" s="1"/>
  <c r="H62" i="290"/>
  <c r="E14" i="24" s="1"/>
  <c r="E14" i="261" s="1"/>
  <c r="J62" i="290"/>
  <c r="G14" i="24" s="1"/>
  <c r="G14" i="261" s="1"/>
  <c r="H65" i="285"/>
  <c r="G51" i="285"/>
  <c r="G65" i="285" s="1"/>
  <c r="G49" i="195"/>
  <c r="H64" i="195"/>
  <c r="E9" i="24" s="1"/>
  <c r="L6" i="24" l="1"/>
  <c r="L52" i="24" s="1"/>
  <c r="D25" i="24"/>
  <c r="D25" i="261" s="1"/>
  <c r="D27" i="261"/>
  <c r="G25" i="24"/>
  <c r="G25" i="261" s="1"/>
  <c r="G27" i="261"/>
  <c r="E27" i="261"/>
  <c r="E25" i="24"/>
  <c r="E25" i="261" s="1"/>
  <c r="P16" i="24"/>
  <c r="P6" i="24" s="1"/>
  <c r="P52" i="24" s="1"/>
  <c r="E18" i="261"/>
  <c r="E16" i="24"/>
  <c r="E16" i="261" s="1"/>
  <c r="D18" i="261"/>
  <c r="E7" i="24"/>
  <c r="E9" i="261"/>
  <c r="G7" i="24"/>
  <c r="G9" i="261"/>
  <c r="F6" i="24"/>
  <c r="F7" i="261"/>
  <c r="G63" i="301"/>
  <c r="G63" i="300"/>
  <c r="G63" i="294"/>
  <c r="G63" i="288"/>
  <c r="G64" i="286"/>
  <c r="D22" i="24" s="1"/>
  <c r="D22" i="261" s="1"/>
  <c r="G64" i="195"/>
  <c r="D9" i="24" s="1"/>
  <c r="G63" i="297"/>
  <c r="D16" i="24" l="1"/>
  <c r="D16" i="261" s="1"/>
  <c r="F6" i="261"/>
  <c r="F52" i="24"/>
  <c r="F52" i="261" s="1"/>
  <c r="D7" i="24"/>
  <c r="D9" i="261"/>
  <c r="G6" i="24"/>
  <c r="G7" i="261"/>
  <c r="E7" i="261"/>
  <c r="E6" i="24"/>
  <c r="C51" i="24"/>
  <c r="C50" i="24"/>
  <c r="C49" i="24"/>
  <c r="C47" i="24"/>
  <c r="C46" i="24"/>
  <c r="C45" i="24"/>
  <c r="C44" i="24"/>
  <c r="C42" i="24"/>
  <c r="C41" i="24"/>
  <c r="C40" i="24"/>
  <c r="C39" i="24"/>
  <c r="C36" i="24"/>
  <c r="C35" i="24"/>
  <c r="C34" i="24"/>
  <c r="C33" i="24"/>
  <c r="C32" i="24"/>
  <c r="C30" i="24"/>
  <c r="C29" i="24"/>
  <c r="C28" i="24"/>
  <c r="C27" i="24"/>
  <c r="C26" i="24"/>
  <c r="C24" i="24"/>
  <c r="C23" i="24"/>
  <c r="C22" i="24"/>
  <c r="C21" i="24"/>
  <c r="C20" i="24"/>
  <c r="C19" i="24"/>
  <c r="C18" i="24"/>
  <c r="C17" i="24"/>
  <c r="C15" i="24"/>
  <c r="C15" i="261" s="1"/>
  <c r="C14" i="24"/>
  <c r="C14" i="261" s="1"/>
  <c r="C13" i="24"/>
  <c r="C12" i="24"/>
  <c r="C11" i="24"/>
  <c r="C10" i="24"/>
  <c r="C9" i="24"/>
  <c r="C8" i="24"/>
  <c r="E6" i="261" l="1"/>
  <c r="E52" i="24"/>
  <c r="E52" i="261" s="1"/>
  <c r="G52" i="24"/>
  <c r="G52" i="261" s="1"/>
  <c r="G6" i="261"/>
  <c r="D6" i="24"/>
  <c r="D7" i="261"/>
  <c r="C50" i="261"/>
  <c r="C51" i="261"/>
  <c r="C49" i="261"/>
  <c r="C45" i="261"/>
  <c r="C46" i="261"/>
  <c r="C47" i="261"/>
  <c r="C44" i="261"/>
  <c r="C40" i="261"/>
  <c r="C41" i="261"/>
  <c r="C42" i="261"/>
  <c r="C39" i="261"/>
  <c r="C33" i="261"/>
  <c r="C34" i="261"/>
  <c r="C35" i="261"/>
  <c r="C36" i="261"/>
  <c r="C32" i="261"/>
  <c r="C27" i="261"/>
  <c r="C28" i="261"/>
  <c r="C29" i="261"/>
  <c r="C30" i="261"/>
  <c r="C26" i="261"/>
  <c r="C18" i="261"/>
  <c r="C19" i="261"/>
  <c r="C20" i="261"/>
  <c r="C21" i="261"/>
  <c r="C22" i="261"/>
  <c r="C23" i="261"/>
  <c r="C24" i="261"/>
  <c r="C17" i="261"/>
  <c r="C9" i="261"/>
  <c r="C10" i="261"/>
  <c r="C11" i="261"/>
  <c r="C12" i="261"/>
  <c r="C13" i="261"/>
  <c r="C8" i="261"/>
  <c r="D52" i="24" l="1"/>
  <c r="D52" i="261" s="1"/>
  <c r="D6" i="261"/>
  <c r="C18" i="131" l="1"/>
  <c r="C17" i="131"/>
  <c r="K48" i="24" l="1"/>
  <c r="H43" i="24"/>
  <c r="K52" i="24"/>
  <c r="H41" i="24"/>
  <c r="H38" i="24"/>
  <c r="H37" i="24"/>
  <c r="H52" i="24"/>
  <c r="K63" i="310"/>
  <c r="N63" i="303"/>
  <c r="K46" i="24"/>
  <c r="K43" i="24"/>
  <c r="K48" i="310"/>
  <c r="K47" i="306"/>
  <c r="K62" i="306"/>
  <c r="H50" i="24"/>
  <c r="H48" i="24"/>
  <c r="N47" i="306"/>
  <c r="N62" i="306"/>
  <c r="K50" i="24"/>
  <c r="N48" i="310"/>
  <c r="N63" i="310"/>
  <c r="K41" i="24"/>
  <c r="K38" i="24"/>
  <c r="K37" i="24"/>
  <c r="N48" i="303"/>
  <c r="K48" i="303"/>
  <c r="K63" i="303"/>
  <c r="H46" i="24"/>
</calcChain>
</file>

<file path=xl/comments1.xml><?xml version="1.0" encoding="utf-8"?>
<comments xmlns="http://schemas.openxmlformats.org/spreadsheetml/2006/main">
  <authors>
    <author>Oleg</author>
  </authors>
  <commentList>
    <comment ref="B15" authorId="0" shapeId="0">
      <text>
        <r>
          <rPr>
            <sz val="8"/>
            <color indexed="81"/>
            <rFont val="Tahoma"/>
            <family val="2"/>
          </rPr>
          <t xml:space="preserve">Dacă TV şi radio, acest preţ include pe ambele
</t>
        </r>
      </text>
    </comment>
    <comment ref="B16" authorId="0" shapeId="0">
      <text>
        <r>
          <rPr>
            <b/>
            <sz val="8"/>
            <color indexed="81"/>
            <rFont val="Tahoma"/>
            <family val="2"/>
          </rPr>
          <t>Oleg:</t>
        </r>
        <r>
          <rPr>
            <sz val="8"/>
            <color indexed="81"/>
            <rFont val="Tahoma"/>
            <family val="2"/>
          </rPr>
          <t xml:space="preserve">
Moldova 1, 90-160 EUR, Protv si altele mai cunoscute, mai scump. In calcul s-a luat costul de 200 EUR pe minut.</t>
        </r>
      </text>
    </comment>
    <comment ref="B17" authorId="0" shapeId="0">
      <text>
        <r>
          <rPr>
            <sz val="8"/>
            <color indexed="81"/>
            <rFont val="Tahoma"/>
            <family val="2"/>
          </rPr>
          <t xml:space="preserve">De circa 10 ori mai ieftin ca la TV
</t>
        </r>
      </text>
    </comment>
    <comment ref="B18" authorId="0" shapeId="0">
      <text>
        <r>
          <rPr>
            <sz val="8"/>
            <color indexed="81"/>
            <rFont val="Tahoma"/>
            <family val="2"/>
          </rPr>
          <t>depinde de formatul dorit (dimensiuni, colori etc.)
Cost pentru o brosura standard european</t>
        </r>
      </text>
    </comment>
  </commentList>
</comments>
</file>

<file path=xl/sharedStrings.xml><?xml version="1.0" encoding="utf-8"?>
<sst xmlns="http://schemas.openxmlformats.org/spreadsheetml/2006/main" count="4136" uniqueCount="259">
  <si>
    <t>zile</t>
  </si>
  <si>
    <t>rata zilnică</t>
  </si>
  <si>
    <t>Cazare</t>
  </si>
  <si>
    <t>Per diem</t>
  </si>
  <si>
    <t>Transport</t>
  </si>
  <si>
    <t>Arenda echipamentului</t>
  </si>
  <si>
    <t>tur-retur</t>
  </si>
  <si>
    <t>Apă</t>
  </si>
  <si>
    <t>Cost total</t>
  </si>
  <si>
    <t>persoane</t>
  </si>
  <si>
    <t>Unități</t>
  </si>
  <si>
    <t>Cost</t>
  </si>
  <si>
    <t>Cost unitar</t>
  </si>
  <si>
    <t>Complexitatea studiului</t>
  </si>
  <si>
    <t>Durata studiului</t>
  </si>
  <si>
    <t>Număr de experți</t>
  </si>
  <si>
    <t>Studiu are un caracter interdisciplinar</t>
  </si>
  <si>
    <t>Studiul presupune analiza cadrului normativ</t>
  </si>
  <si>
    <t>Studiu presupune elaborarea unei politici publice</t>
  </si>
  <si>
    <t>Studiu cere efectuarea analizei cost-beneficiu</t>
  </si>
  <si>
    <t>Studiul prespune elaborarea proiectelor de acte normative</t>
  </si>
  <si>
    <t>punctaj</t>
  </si>
  <si>
    <t>Studiu presupune colectarea informației primare</t>
  </si>
  <si>
    <t>Scrierea raportului</t>
  </si>
  <si>
    <t>Culegerea informației primare</t>
  </si>
  <si>
    <t>Masă rotundă</t>
  </si>
  <si>
    <t>Transport local</t>
  </si>
  <si>
    <t>Studiul presupune organizarea unui eveniment consultativ</t>
  </si>
  <si>
    <t>Studiul are în vizor un domeniu nou pentru Republica Moldova</t>
  </si>
  <si>
    <t>cost</t>
  </si>
  <si>
    <t>Pauză de cafea</t>
  </si>
  <si>
    <t>participanți</t>
  </si>
  <si>
    <t>Arendă sală</t>
  </si>
  <si>
    <t>Imprimare raport</t>
  </si>
  <si>
    <t>pagini</t>
  </si>
  <si>
    <t>preț/oră</t>
  </si>
  <si>
    <t>Traducere raport</t>
  </si>
  <si>
    <t>Nr.</t>
  </si>
  <si>
    <t>Acțiuni</t>
  </si>
  <si>
    <t>Total</t>
  </si>
  <si>
    <t>Expertiză locală, rata pe zi, EUR</t>
  </si>
  <si>
    <t>Expertiză internaţională, rata pe zi, EUR</t>
  </si>
  <si>
    <t>Transport, tur-retur</t>
  </si>
  <si>
    <t>Arendă sală, preț/zi</t>
  </si>
  <si>
    <t>Arenda echipamentului, preț/zi</t>
  </si>
  <si>
    <t>Exemplul 1. Cu expertiză internațională</t>
  </si>
  <si>
    <t>Culegerea informației primare, USD</t>
  </si>
  <si>
    <t>Cazare străini, pe zi, EUR</t>
  </si>
  <si>
    <t>Cazare participanţi instruire, pe zi, EUR</t>
  </si>
  <si>
    <t>IV</t>
  </si>
  <si>
    <t>Costul de producţie al unui spot TV, EUR</t>
  </si>
  <si>
    <t>Costul 1 minut difuzare TV, EUR</t>
  </si>
  <si>
    <t>Costul 1 minut difuzare radio, EUR</t>
  </si>
  <si>
    <t>Cost 1 material informațional, MDL</t>
  </si>
  <si>
    <t>Comentarii, după caz</t>
  </si>
  <si>
    <t>2.2.2.1</t>
  </si>
  <si>
    <t>2.2.2.2</t>
  </si>
  <si>
    <t>2.1.1.1</t>
  </si>
  <si>
    <t>2.1.1.2</t>
  </si>
  <si>
    <t>Curs schimb MDL/EUR (şfîrşit an 2020)</t>
  </si>
  <si>
    <t>Curs schimb MDL/USD (şfîrşit an 20205)</t>
  </si>
  <si>
    <t>externe</t>
  </si>
  <si>
    <t>BS</t>
  </si>
  <si>
    <t>Buget, mii lei</t>
  </si>
  <si>
    <t>2021-25</t>
  </si>
  <si>
    <t>Institutia responsabila</t>
  </si>
  <si>
    <t>Parteneri</t>
  </si>
  <si>
    <t>I</t>
  </si>
  <si>
    <t>II</t>
  </si>
  <si>
    <t>III</t>
  </si>
  <si>
    <t>x</t>
  </si>
  <si>
    <t>Exemplul cu expertiză locală</t>
  </si>
  <si>
    <t>TOTAL, MDL</t>
  </si>
  <si>
    <t>Nr. activitate</t>
  </si>
  <si>
    <t>Obiectiv general 2: Prevenirea și combaterea excluziunii sociale a grupurilor vulnerabile/subreprezentate</t>
  </si>
  <si>
    <t>2.1 Asigurarea accesului echitabil la educație pentru toți copii</t>
  </si>
  <si>
    <t>2.1.1 Facilitarea accesului la educație pentru toți copiii, inclusiv cu dizabilități, copii în situație de stradă sau în plasament de urgență, copii din instituții penitenciare și alții</t>
  </si>
  <si>
    <t>2.1.2 Dezvoltarea de programe alternative de educație a copiilor escluși din sistemul de educație, inclusiv a copiilor în situație de stradă, copiilor cu dizabilități, etc</t>
  </si>
  <si>
    <t>2.1.2.1</t>
  </si>
  <si>
    <t>2.1.2.2</t>
  </si>
  <si>
    <t>2.1.3 Dezvoltarea unui sistem de orientarea profesională și ghidare în carieră la fiecare nivel de învățământ</t>
  </si>
  <si>
    <t>2.1.4 Dezvoltarea capacităților instituțiilor de învățământ extrașcolar</t>
  </si>
  <si>
    <t xml:space="preserve">2.2 Considerarea opiniei copilului la toate etapele procesului decizional  </t>
  </si>
  <si>
    <t>2.2.1 Capacitarea actorilor din domeniul protecției drepturilor copilului asupra modalităților de consultare a opiniei copilului</t>
  </si>
  <si>
    <t>2.2.2 Adoptarea la nivelul instituțiilor (publice și private) municipale de proceduri și instrumente de consultare a opiniei, inclusiv a copiilor cu dizabilități și copiilor din grupurile vulnerabile/subreprezentate</t>
  </si>
  <si>
    <t>2.2.3 Crearea de platforme municipale de consultare a opiniei copiilor și tinerilor</t>
  </si>
  <si>
    <t>2.2.1.1</t>
  </si>
  <si>
    <t>2.2.1.2</t>
  </si>
  <si>
    <t>2.2.3.1</t>
  </si>
  <si>
    <t>2.2.3.2</t>
  </si>
  <si>
    <t>2.2.1.3</t>
  </si>
  <si>
    <t>2.1.4.1</t>
  </si>
  <si>
    <t>2.1.4.2</t>
  </si>
  <si>
    <t>2.1.3.1</t>
  </si>
  <si>
    <t>2.1.3.2</t>
  </si>
  <si>
    <t>CMC</t>
  </si>
  <si>
    <t>copii reintegrati in familia biologica (2015-17)</t>
  </si>
  <si>
    <t>copii adoptati (2015-17)</t>
  </si>
  <si>
    <t>copii preveniti separare, anual</t>
  </si>
  <si>
    <t>sprijin familial secundar, 2018, anual</t>
  </si>
  <si>
    <t>copii cu dizabilitati beneficiari servicii, anual</t>
  </si>
  <si>
    <t>Serviciu echipa mobile, anual</t>
  </si>
  <si>
    <t>Servicii de zi</t>
  </si>
  <si>
    <t>copii sericiu de plasament rezidential</t>
  </si>
  <si>
    <t>total copii mun.Chisinau</t>
  </si>
  <si>
    <t>copii in situatii de risc</t>
  </si>
  <si>
    <t>copii separati de parinti</t>
  </si>
  <si>
    <t>copii asistati de serviciul social de sprijin familial</t>
  </si>
  <si>
    <t>primar</t>
  </si>
  <si>
    <t>secundar</t>
  </si>
  <si>
    <t>reintegrati in familia biologica 2017</t>
  </si>
  <si>
    <t>copii pasati</t>
  </si>
  <si>
    <t>plasament de urgenta</t>
  </si>
  <si>
    <t>plasament planificat</t>
  </si>
  <si>
    <t>copii plasati in servicii de plasament familial</t>
  </si>
  <si>
    <t>in tutale/curatela</t>
  </si>
  <si>
    <t>in asistenta parentala profesionista (APP)</t>
  </si>
  <si>
    <t>copii plasati in servicii de plasament de tip rezidential</t>
  </si>
  <si>
    <t>Date raport evaluare, 2017</t>
  </si>
  <si>
    <t xml:space="preserve">2.1.1.1 Evaluarea factorilor contribuitoare la excluziunea accesului la educație asupra tuturor categoriilor (dizabilități, de stradă, plasament urgență, în detenție) în mun. Chișinău </t>
  </si>
  <si>
    <t>2.1.1.3</t>
  </si>
  <si>
    <t>2.1.1.4</t>
  </si>
  <si>
    <t>2.1.1.5</t>
  </si>
  <si>
    <t>2.1.1.6</t>
  </si>
  <si>
    <t>2.1.2.3</t>
  </si>
  <si>
    <t>2.1.2.4</t>
  </si>
  <si>
    <t>2.1.2.5</t>
  </si>
  <si>
    <t>2.1.2.6</t>
  </si>
  <si>
    <t>2.1.2.7</t>
  </si>
  <si>
    <t>2.1.2.8</t>
  </si>
  <si>
    <t>2.1.4.3</t>
  </si>
  <si>
    <t>2.1.4.4</t>
  </si>
  <si>
    <t>2.1.4.5</t>
  </si>
  <si>
    <t>2.2.1.4</t>
  </si>
  <si>
    <t>2.2.2.3</t>
  </si>
  <si>
    <t>2.2.2.4</t>
  </si>
  <si>
    <t>2.2.3.3</t>
  </si>
  <si>
    <t>2.1.1.7</t>
  </si>
  <si>
    <t>2.1.3.3</t>
  </si>
  <si>
    <t>2.1.3.4</t>
  </si>
  <si>
    <t>2.1.3.5</t>
  </si>
  <si>
    <t>2.1.2 Facilitarea accesului la educație pentru toți copiii, inclusiv cu dizabilități, copii în situație de stradă sau în plasament de urgență, copii din instituții penitenciare și alții</t>
  </si>
  <si>
    <t>2.1.3 Dezvoltarea unui sistem de orientarea profesională și ghidare în carieră la fiecare nivel de învățământpenitenciare și alții</t>
  </si>
  <si>
    <t>2.1.1.2 Evaluarea situației socio-financiare a familiilor cu copii cu cerințe educaționale speciale (CES) inclusiv copii cu dizabilități, de stradă, plasament de urgență, instituțiile penitenciare și alții (3.4.2)</t>
  </si>
  <si>
    <t>2.1.1.3 Eficientizarea coordonării dintre DGPDC și DGETS (ordin intersectorial, comisia interdisciplinară) pentru asigurarea fluxul actualizat de informație, intervenții rapide, inclusiv în baza sistemului de e-management a cazului</t>
  </si>
  <si>
    <t>2.1.1.4 Consolidarea competențelor cadrelor didactice, asistenților sociali, specialiști din servicii în facilitarea integrării copiilor (școală, grădinița), abilitaților de comunicare, mediere</t>
  </si>
  <si>
    <t>2.1.1.5 Actualizarea evidenței copiilor cu dizabilități, copiilor în detenție, copiilor de stradă, inclusiv prin intermediul sistemului e-management a cazului (3.4.1)</t>
  </si>
  <si>
    <t>2.1.1.6 Desfășurarea instruirilor și formărilor, inclusiv prin intermediul modulului online, pentru profesioniștii din domeniul educației și social privind toleranta, acceptare, nondiscriminare</t>
  </si>
  <si>
    <t>2.1.1.7 Depistarea copiilor în situație de stradă necuprinși de procesul educațional, referirea cazurilor spre mecanismele de examinare și facilitare înrolării</t>
  </si>
  <si>
    <t xml:space="preserve">2.1.1.8 Elaborarea și operaționalizarea mecanismului de referire a cazului copiilor aflați în Penitenciarul nr. 13 și altor instituții de detenție, dotarea și asigurarea accesului de educație (inclusiv manuale) relevante treptei educaționale (inclusiv liceale) </t>
  </si>
  <si>
    <t xml:space="preserve">2.1.2.1 Evidența (localizarea, servicii, potențial oferire servicii) prestatorilor de servicii educaționale pentru copii în situație de stradă, copiilor cu dizabilități, etc </t>
  </si>
  <si>
    <t>2.1.2.2 Consolidarea și extinderea serviciilor de reabilitare individuală pentru copii cu autism: logopedie, reabilitare cognitivă, ergoterapeutică. Dezvoltare programe și servicii de suport educațional în cadrul centrului</t>
  </si>
  <si>
    <t>2.1.2.3 Consolidarea serviciilor individuale pentru copii cu dizabilități. Activități de reabilitare, socializare. Dezvoltare programe și servicii de suport școlar în cadrul centrului</t>
  </si>
  <si>
    <t>2.1.2.4 Implementarea conform anexei nr. 1 și nr. 2,  din managementul de caz și perfectarea evaluării inițiale și evaluării  complexe a situației copilului cu dizabilități, inclusiv considerentele privind necesitățile educaționale</t>
  </si>
  <si>
    <t>2.1.2.5 Implicarea specialiștilor Serviciului Social Echipa Mobilă în asigurarea de  consiliere și asistență a familiei și altor persoane implicate în procesul de incluziune a beneficiarilor (conform diagnozelor), inclusiv privind integrarea școlară.</t>
  </si>
  <si>
    <t>2.1.2.6 Optimizarea relațiilor dintre beneficiari și familia acestuia și relațiile lui cu comunitatea prin orientarea terapiei de corectare, recuperare, compensare, adaptare și integrare școlară și socială</t>
  </si>
  <si>
    <t xml:space="preserve">2.1.2.7 Elaborarea metodologiei accesibile specializate în instruirea copiilor străzii, realizarea acesteia prin intermediul serviciilor municipale </t>
  </si>
  <si>
    <t>2.1.2.8 Alocarea resurselor financiare suplimentare pentru dotarea centrelor de resurse și suplinirea coeficientului (50-50% la contribuția MECC) pentru copii cu dizabilități</t>
  </si>
  <si>
    <t>2.1.3.1 Elaborarea programului de orientare profesională pentru absolvenții școlii gimnaziale și liceale bazate pe testarea și evaluarea aptitudinilor individuale și necesitățile pieței de muncă pentru următorii ani și decenii</t>
  </si>
  <si>
    <t>2.1.3.2 Crearea secției responsabile de orientarea profesională, ghidare în carieră a elevilor în cadrul DGETS, consolidarea capacităților</t>
  </si>
  <si>
    <t>2.1.3.3 Elaborarea programului municipal de ghidare în carieră. Îmbunătățirea conținutului orelor de orientarea profesională, inclusiv elaborarea unui curs on-line la distanță accesibile pentru copii și tinerii doritori</t>
  </si>
  <si>
    <t>2.1.3.4 Formarea grupurilor mixte profesionale angajator-cadru didactic în domeniile principale de angajare relevante tinerilor pentru determinarea deprinderilor necesare angajatorilor și evaluarea formării acestora în sistemul educațional municipal</t>
  </si>
  <si>
    <t>2.1.3.5 Elaborarea și operaționalizarea programului de susținere a internshipului profesional de scurtă durată pentru vârstă post-gimnazială la angajatori din mun. Chișinău</t>
  </si>
  <si>
    <t>2.1.4.1 Evaluarea instituțiilor de învățămînt extrașcolar din perspectiva relevanței serviciilor și deprinderilor formate copiilor și tinerilor (11 entități), formularea recomandărilor pentru reconfigurarea, perfecționarea serviciilor de dezvoltare personală și profesională prestate</t>
  </si>
  <si>
    <t>2.1.4.2 Implementarea programului municipal de modernizare a instituțiilor extrașcolare, inclusiv dotarea cu echipamente moderne</t>
  </si>
  <si>
    <t>2.1.4.3 Reparația și dotarea Centrelor Comunitare pentru Copii și Tineri cu prestarea serviciilor de participare, leadership și dezvoltarea profesională a tinerilor (1.4.3).</t>
  </si>
  <si>
    <t>2.1.4.4  Reparația Serviciului social Centrul de reabilitare pentru copii cu dizabilități „Atenție” cu consolidarea sprijinului pentru serviciile  educaționale a copiilor cu dizabilități. (1.4.6).</t>
  </si>
  <si>
    <t>2.1.4.5. Evaluarea și optimizarea condițiilor de trai (reparații și dotări) în Serviciul social Centrul de reabilitare pentru copiii cu dizabilități „Casa Speranței” (1.4.7).</t>
  </si>
  <si>
    <t>2.2.2.1 Evaluarea implementării reglementărilor privind consultarea și participarea copiilor, tinerilor în procese decizionale și calitatea serviciilor publice (educaționale, sociale, etc), cu recomandări</t>
  </si>
  <si>
    <t xml:space="preserve">2.2.2.2 Elaborarea reglementărilor, instrumentelor și procedurilor interne în baza recomandărilor </t>
  </si>
  <si>
    <t xml:space="preserve">2.2.2.3 Instruirea copiilor în realizarea dreptului la participare și consultare în cadrul centrelor de educație extrașcolară, centrelor comunitare </t>
  </si>
  <si>
    <t>2.2.2.4 Susținerea activității Consiliului municipal al elevilor (30 copii) în vederea asigurării participării copiilor în procesele decizionale. Consolidarea rețelei consiliilor școlare. Crearea și consolidarea Consiliului consultativ al copilului. Consolidarea Consiliilor menționate în organizarea instruirilor și implicărilor în procesele decizionale relevante drepturilor acestora.</t>
  </si>
  <si>
    <t>2.2.3.1 Elaborarea și adoptarea Deciziei CMC privind implicarea, consultarea și participarea copiilor și tinerilor în procesele decizionale relevante (1.2.3.2)</t>
  </si>
  <si>
    <t>2.2.3.2 Organizarea instruirilor copiilor și tinerilor prin intermediul activității Consiliilor elevilor, copilului, tinerilor privind consultarea,  participarea și implicarea acestora cu referire la  proiectele de decizii relevante, inclusiv privind procesul bugetar</t>
  </si>
  <si>
    <t>2.2.3.3 Alocarea fondului de granturi pentru grupurile de inițiativă a tinerilor pentru implicarea și consultare</t>
  </si>
  <si>
    <t>2.1.1.8</t>
  </si>
  <si>
    <t>2.2.1.1 Identificarea și evaluarea necesităților de asigurare consultării și participării copilului, tînărului cu recomandări</t>
  </si>
  <si>
    <t>2.2.1.2 Desfășurarea sondajului/chestionării privind formarea deprinderilor de consultare și participare a copilului, tînărului în procesele decizionale relevante. Elaborarea modulului de formare a deprinderilor date.</t>
  </si>
  <si>
    <t xml:space="preserve">2.2.1.3 Desfășurarea instruirilor interactive, inclusiv prin platforma online, pentru copii și tineri privind procesele decizionale relevante. Implicarea în acțiuni practice de formulare a opiniilor și participare la ședințele decizionale </t>
  </si>
  <si>
    <t>2.2.1.4 Crearea subpaginii web a primăriei și CMC privind necesitățile tinerilor în formula accesibilă și interactivă, care facilitează consultările și expunerea opiniilor copiilor și tinerilor în procesul decizional</t>
  </si>
  <si>
    <t>total, lei</t>
  </si>
  <si>
    <t>Studiu</t>
  </si>
  <si>
    <t>Elaborare metodologie, sistematizarea informatiei, elaborare raport, 10 zile anual, 35 primul an</t>
  </si>
  <si>
    <t>Culegerea informației primare, 35 zile prim an, si cite 10 in fiecare</t>
  </si>
  <si>
    <t>calatorie</t>
  </si>
  <si>
    <t xml:space="preserve">Sondaj, 100 anual </t>
  </si>
  <si>
    <t>respondenti</t>
  </si>
  <si>
    <t>DGETS, DGPDC</t>
  </si>
  <si>
    <t>DGPDC, DGETS</t>
  </si>
  <si>
    <t>DGPDC, DGETS, APL</t>
  </si>
  <si>
    <t>P4EC</t>
  </si>
  <si>
    <t>DGPDC</t>
  </si>
  <si>
    <t>DGPDC, IGP</t>
  </si>
  <si>
    <t>DGETS</t>
  </si>
  <si>
    <t>MJ, DGPDC</t>
  </si>
  <si>
    <t>MECC</t>
  </si>
  <si>
    <t>APSCF</t>
  </si>
  <si>
    <t>DGPDC, DGETS, CMC</t>
  </si>
  <si>
    <t>CMT</t>
  </si>
  <si>
    <t>Directiile juridice, CMC</t>
  </si>
  <si>
    <t>2022-25</t>
  </si>
  <si>
    <t>AM</t>
  </si>
  <si>
    <t>Sedinte organizate (2-3 ore)</t>
  </si>
  <si>
    <t>nr sedinte</t>
  </si>
  <si>
    <t>Instruirea utilizatorilor</t>
  </si>
  <si>
    <t>Mentinerea si suportul platformei</t>
  </si>
  <si>
    <t>preț</t>
  </si>
  <si>
    <t>Elaborarea progarmului</t>
  </si>
  <si>
    <t>Elaborarea versiunii online a modulului de instruire</t>
  </si>
  <si>
    <t>Publicarea versiunii online a instruiririi</t>
  </si>
  <si>
    <t>Instrure formatori</t>
  </si>
  <si>
    <t>anual</t>
  </si>
  <si>
    <t>2021 si anual</t>
  </si>
  <si>
    <t>Elaborarea raportului</t>
  </si>
  <si>
    <t>Specialisti</t>
  </si>
  <si>
    <t>Specialist</t>
  </si>
  <si>
    <t>DGPDC (Echipa Mobilă), DGETS,100</t>
  </si>
  <si>
    <t xml:space="preserve">Elaborare metodologie </t>
  </si>
  <si>
    <t>Instruire formatori</t>
  </si>
  <si>
    <t>Imprimare ghiduri formatori</t>
  </si>
  <si>
    <t>Imprimare foi informative</t>
  </si>
  <si>
    <t>Exemplu</t>
  </si>
  <si>
    <t>nr. copii cu dizabilitati x alocatia</t>
  </si>
  <si>
    <t>Alocatia CMC, 50%</t>
  </si>
  <si>
    <t>Elaborare program</t>
  </si>
  <si>
    <t>Programarea versiunii online de evaluare</t>
  </si>
  <si>
    <t>Mentinerea, suportul in functionarea programului online</t>
  </si>
  <si>
    <t>Pilotarea suportului individual</t>
  </si>
  <si>
    <t>Studiul profesiilor in dezvoltare</t>
  </si>
  <si>
    <t>Facilitarea 5-6 grupuri de angajatori</t>
  </si>
  <si>
    <t>Identificarea oportunitatilor</t>
  </si>
  <si>
    <t>Sondaj liceieni</t>
  </si>
  <si>
    <t>Suport plasare internship</t>
  </si>
  <si>
    <t>Evaluare</t>
  </si>
  <si>
    <t>Consultanta institutionala</t>
  </si>
  <si>
    <t>Investitii in 11 entitati</t>
  </si>
  <si>
    <t>Sondaj</t>
  </si>
  <si>
    <t>2023-24</t>
  </si>
  <si>
    <t>Consultanta</t>
  </si>
  <si>
    <t>2021-22</t>
  </si>
  <si>
    <t>Evaluarea oportunitatilor</t>
  </si>
  <si>
    <t>Evaluarea necesitatilor</t>
  </si>
  <si>
    <t>Focus grupuri</t>
  </si>
  <si>
    <t xml:space="preserve">Focus grupuri </t>
  </si>
  <si>
    <t>2023-25</t>
  </si>
  <si>
    <t>Elaborarea paginii</t>
  </si>
  <si>
    <t>Completarea cu informatia relevata</t>
  </si>
  <si>
    <t>Evaluarea reglementari</t>
  </si>
  <si>
    <t>2022,anual</t>
  </si>
  <si>
    <t>Elaborare reglementari</t>
  </si>
  <si>
    <t>Elaborarea programului</t>
  </si>
  <si>
    <t>Consultare</t>
  </si>
  <si>
    <t>Program de granturi</t>
  </si>
  <si>
    <t>TOTAL obiectiv 2</t>
  </si>
  <si>
    <t>Elaborare mecanism</t>
  </si>
  <si>
    <t>Elaborare modul e-management cazului</t>
  </si>
  <si>
    <t>Suport, instruire utilizare modul</t>
  </si>
  <si>
    <t>anual 100 copii</t>
  </si>
  <si>
    <t>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</si>
</sst>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
    <numFmt numFmtId="165" formatCode="_(* #,##0.0_);_(* \(#,##0.0\);_(* &quot;-&quot;??_);_(@_)"/>
  </numFmts>
  <fonts count="32" x14ac:knownFonts="1">
    <font>
      <sz val="11"/>
      <color theme="1"/>
      <name val="Calibri"/>
      <family val="2"/>
      <scheme val="minor"/>
    </font>
    <font>
      <sz val="11"/>
      <color theme="1"/>
      <name val="Calibri"/>
      <family val="2"/>
      <scheme val="minor"/>
    </font>
    <font>
      <b/>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i/>
      <sz val="11"/>
      <color rgb="FF7F7F7F"/>
      <name val="Calibri"/>
      <family val="2"/>
      <scheme val="minor"/>
    </font>
    <font>
      <b/>
      <i/>
      <sz val="15"/>
      <color theme="3"/>
      <name val="Calibri"/>
      <family val="2"/>
      <scheme val="minor"/>
    </font>
    <font>
      <i/>
      <sz val="11"/>
      <color theme="1"/>
      <name val="Calibri"/>
      <family val="2"/>
      <scheme val="minor"/>
    </font>
    <font>
      <i/>
      <sz val="8"/>
      <color theme="1"/>
      <name val="Calibri"/>
      <family val="2"/>
      <scheme val="minor"/>
    </font>
    <font>
      <b/>
      <i/>
      <sz val="13"/>
      <color theme="3"/>
      <name val="Calibri"/>
      <family val="2"/>
      <scheme val="minor"/>
    </font>
    <font>
      <sz val="8"/>
      <color indexed="81"/>
      <name val="Tahoma"/>
      <family val="2"/>
    </font>
    <font>
      <b/>
      <sz val="8"/>
      <color indexed="81"/>
      <name val="Tahoma"/>
      <family val="2"/>
    </font>
    <font>
      <sz val="11"/>
      <color theme="1"/>
      <name val="Times New Roman"/>
      <family val="1"/>
    </font>
    <font>
      <sz val="11"/>
      <name val="Calibri"/>
      <family val="2"/>
      <scheme val="minor"/>
    </font>
    <font>
      <b/>
      <sz val="9"/>
      <color theme="1"/>
      <name val="Times New Roman"/>
      <family val="1"/>
    </font>
    <font>
      <b/>
      <sz val="9"/>
      <color rgb="FF000000"/>
      <name val="Times New Roman"/>
      <family val="1"/>
    </font>
    <font>
      <i/>
      <sz val="9"/>
      <color theme="1"/>
      <name val="Times New Roman"/>
      <family val="1"/>
    </font>
    <font>
      <sz val="9"/>
      <color theme="1"/>
      <name val="Times New Roman"/>
      <family val="1"/>
    </font>
    <font>
      <sz val="9"/>
      <name val="Times New Roman"/>
      <family val="1"/>
    </font>
    <font>
      <b/>
      <i/>
      <sz val="9"/>
      <color theme="1"/>
      <name val="Times New Roman"/>
      <family val="1"/>
    </font>
    <font>
      <b/>
      <sz val="10"/>
      <color rgb="FF000000"/>
      <name val="Times New Roman"/>
      <family val="1"/>
    </font>
    <font>
      <b/>
      <i/>
      <sz val="9"/>
      <color rgb="FF000000"/>
      <name val="Times New Roman"/>
      <family val="1"/>
    </font>
    <font>
      <b/>
      <sz val="9"/>
      <name val="Times New Roman"/>
      <family val="1"/>
    </font>
    <font>
      <b/>
      <i/>
      <sz val="9"/>
      <name val="Times New Roman"/>
      <family val="1"/>
    </font>
    <font>
      <i/>
      <sz val="9"/>
      <color rgb="FF000000"/>
      <name val="Times New Roman"/>
      <family val="1"/>
    </font>
    <font>
      <sz val="11"/>
      <color rgb="FFFF0000"/>
      <name val="Calibri"/>
      <family val="2"/>
      <scheme val="minor"/>
    </font>
    <font>
      <sz val="10"/>
      <color theme="1"/>
      <name val="Times New Roman"/>
      <family val="1"/>
    </font>
    <font>
      <i/>
      <sz val="9"/>
      <name val="Times New Roman"/>
      <family val="1"/>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rgb="FF7F7F7F"/>
      </left>
      <right/>
      <top style="thin">
        <color rgb="FF7F7F7F"/>
      </top>
      <bottom style="thin">
        <color rgb="FF7F7F7F"/>
      </bottom>
      <diagonal/>
    </border>
    <border>
      <left style="thin">
        <color rgb="FF3F3F3F"/>
      </left>
      <right/>
      <top style="thin">
        <color rgb="FF3F3F3F"/>
      </top>
      <bottom style="thin">
        <color rgb="FF3F3F3F"/>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s>
  <cellStyleXfs count="11">
    <xf numFmtId="0" fontId="0" fillId="0" borderId="0"/>
    <xf numFmtId="0" fontId="3" fillId="0" borderId="1" applyNumberFormat="0" applyFill="0" applyAlignment="0" applyProtection="0"/>
    <xf numFmtId="0" fontId="4" fillId="0" borderId="2" applyNumberFormat="0" applyFill="0" applyAlignment="0" applyProtection="0"/>
    <xf numFmtId="0" fontId="5"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8" fillId="3" borderId="3" applyNumberFormat="0" applyAlignment="0" applyProtection="0"/>
    <xf numFmtId="0" fontId="1" fillId="4" borderId="5" applyNumberFormat="0" applyFont="0" applyAlignment="0" applyProtection="0"/>
    <xf numFmtId="0" fontId="9" fillId="0" borderId="0" applyNumberFormat="0" applyFill="0" applyBorder="0" applyAlignment="0" applyProtection="0"/>
    <xf numFmtId="0" fontId="1" fillId="5" borderId="0" applyNumberFormat="0" applyBorder="0" applyAlignment="0" applyProtection="0"/>
    <xf numFmtId="43" fontId="1" fillId="0" borderId="0" applyFont="0" applyFill="0" applyBorder="0" applyAlignment="0" applyProtection="0"/>
  </cellStyleXfs>
  <cellXfs count="204">
    <xf numFmtId="0" fontId="0" fillId="0" borderId="0" xfId="0"/>
    <xf numFmtId="0" fontId="2" fillId="0" borderId="0" xfId="0" applyFont="1"/>
    <xf numFmtId="0" fontId="4" fillId="0" borderId="2" xfId="2"/>
    <xf numFmtId="0" fontId="3" fillId="0" borderId="1" xfId="1"/>
    <xf numFmtId="0" fontId="5" fillId="0" borderId="0" xfId="3"/>
    <xf numFmtId="0" fontId="10" fillId="0" borderId="1" xfId="1" applyFont="1"/>
    <xf numFmtId="0" fontId="11" fillId="0" borderId="0" xfId="0" applyFont="1"/>
    <xf numFmtId="0" fontId="12" fillId="0" borderId="0" xfId="0" applyFont="1"/>
    <xf numFmtId="0" fontId="13" fillId="0" borderId="2" xfId="2" applyFont="1"/>
    <xf numFmtId="0" fontId="6" fillId="2" borderId="3" xfId="4"/>
    <xf numFmtId="0" fontId="8" fillId="3" borderId="3" xfId="6"/>
    <xf numFmtId="1" fontId="7" fillId="3" borderId="4" xfId="5" applyNumberFormat="1"/>
    <xf numFmtId="0" fontId="1" fillId="5" borderId="0" xfId="9"/>
    <xf numFmtId="0" fontId="2" fillId="5" borderId="0" xfId="9" applyFont="1"/>
    <xf numFmtId="0" fontId="0" fillId="4" borderId="5" xfId="7" applyFont="1"/>
    <xf numFmtId="0" fontId="9" fillId="0" borderId="0" xfId="8" applyAlignment="1">
      <alignment horizontal="left" wrapText="1" indent="1"/>
    </xf>
    <xf numFmtId="165" fontId="0" fillId="0" borderId="0" xfId="0" applyNumberFormat="1"/>
    <xf numFmtId="0" fontId="16" fillId="0" borderId="0" xfId="0" applyFont="1"/>
    <xf numFmtId="164" fontId="17" fillId="6" borderId="0" xfId="0" applyNumberFormat="1" applyFont="1" applyFill="1"/>
    <xf numFmtId="1" fontId="6" fillId="2" borderId="3" xfId="4" applyNumberFormat="1"/>
    <xf numFmtId="0" fontId="0" fillId="0" borderId="6" xfId="0" applyBorder="1"/>
    <xf numFmtId="164" fontId="0" fillId="6" borderId="6" xfId="0" applyNumberFormat="1" applyFill="1" applyBorder="1"/>
    <xf numFmtId="0" fontId="0" fillId="6" borderId="6" xfId="0" applyFill="1" applyBorder="1"/>
    <xf numFmtId="0" fontId="16" fillId="0" borderId="0" xfId="0" applyFont="1" applyBorder="1"/>
    <xf numFmtId="0" fontId="18" fillId="0" borderId="12" xfId="0" applyFont="1" applyBorder="1" applyAlignment="1">
      <alignment horizontal="center" vertical="center"/>
    </xf>
    <xf numFmtId="0" fontId="21" fillId="0" borderId="22" xfId="0" applyFont="1" applyBorder="1" applyAlignment="1">
      <alignment horizontal="center" vertical="center"/>
    </xf>
    <xf numFmtId="0" fontId="21" fillId="0" borderId="9" xfId="0" applyFont="1" applyBorder="1" applyAlignment="1">
      <alignment horizontal="center" vertical="center"/>
    </xf>
    <xf numFmtId="0" fontId="19" fillId="0" borderId="0" xfId="0" applyFont="1" applyAlignment="1">
      <alignment horizontal="left"/>
    </xf>
    <xf numFmtId="0" fontId="16" fillId="0" borderId="32" xfId="0" applyFont="1" applyBorder="1"/>
    <xf numFmtId="49" fontId="21" fillId="0" borderId="13" xfId="0" applyNumberFormat="1" applyFont="1" applyBorder="1" applyAlignment="1">
      <alignment horizontal="left" vertical="center"/>
    </xf>
    <xf numFmtId="49" fontId="16" fillId="0" borderId="0" xfId="0" applyNumberFormat="1" applyFont="1" applyAlignment="1">
      <alignment horizontal="left"/>
    </xf>
    <xf numFmtId="0" fontId="21" fillId="0" borderId="13" xfId="0" applyFont="1" applyBorder="1" applyAlignment="1">
      <alignment horizontal="left" vertical="center" wrapText="1"/>
    </xf>
    <xf numFmtId="0" fontId="22" fillId="6" borderId="13" xfId="0" applyFont="1" applyFill="1" applyBorder="1" applyAlignment="1">
      <alignment horizontal="left" vertical="center" wrapText="1"/>
    </xf>
    <xf numFmtId="0" fontId="18" fillId="0" borderId="36" xfId="0" applyFont="1" applyBorder="1" applyAlignment="1">
      <alignment horizontal="center" vertical="center" wrapText="1"/>
    </xf>
    <xf numFmtId="0" fontId="18" fillId="0" borderId="38" xfId="0" applyFont="1" applyBorder="1" applyAlignment="1">
      <alignment horizontal="center" vertical="center"/>
    </xf>
    <xf numFmtId="0" fontId="18" fillId="0" borderId="39"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40" xfId="0" applyFont="1" applyBorder="1" applyAlignment="1">
      <alignment horizontal="center" vertical="center"/>
    </xf>
    <xf numFmtId="49" fontId="18" fillId="0" borderId="19" xfId="0" applyNumberFormat="1" applyFont="1" applyBorder="1" applyAlignment="1">
      <alignment horizontal="center" vertical="center"/>
    </xf>
    <xf numFmtId="0" fontId="18" fillId="0" borderId="42" xfId="0" applyFont="1" applyBorder="1" applyAlignment="1">
      <alignment horizontal="center" vertical="center"/>
    </xf>
    <xf numFmtId="0" fontId="18" fillId="0" borderId="15" xfId="0" applyFont="1" applyBorder="1" applyAlignment="1">
      <alignment horizontal="center" vertical="center"/>
    </xf>
    <xf numFmtId="0" fontId="18" fillId="0" borderId="24" xfId="0" applyFont="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wrapText="1"/>
    </xf>
    <xf numFmtId="0" fontId="21" fillId="6" borderId="26" xfId="0" applyFont="1" applyFill="1" applyBorder="1" applyAlignment="1">
      <alignment horizontal="left" vertical="center" wrapText="1"/>
    </xf>
    <xf numFmtId="0" fontId="21" fillId="7" borderId="14" xfId="0" applyFont="1" applyFill="1" applyBorder="1"/>
    <xf numFmtId="49" fontId="18" fillId="0" borderId="41" xfId="0" applyNumberFormat="1" applyFont="1" applyBorder="1" applyAlignment="1">
      <alignment horizontal="center" vertical="center" wrapText="1"/>
    </xf>
    <xf numFmtId="49" fontId="18" fillId="0" borderId="42" xfId="0" applyNumberFormat="1" applyFont="1" applyBorder="1" applyAlignment="1">
      <alignment horizontal="center" vertical="center" wrapText="1"/>
    </xf>
    <xf numFmtId="49" fontId="18" fillId="0" borderId="39" xfId="0" applyNumberFormat="1" applyFont="1" applyBorder="1" applyAlignment="1">
      <alignment horizontal="center" vertical="center" wrapText="1"/>
    </xf>
    <xf numFmtId="3" fontId="0" fillId="0" borderId="0" xfId="0" applyNumberFormat="1"/>
    <xf numFmtId="0" fontId="0" fillId="0" borderId="32" xfId="0" applyBorder="1"/>
    <xf numFmtId="0" fontId="0" fillId="0" borderId="29" xfId="0" applyBorder="1"/>
    <xf numFmtId="0" fontId="0" fillId="0" borderId="51" xfId="0" applyBorder="1"/>
    <xf numFmtId="3" fontId="8" fillId="3" borderId="52" xfId="6" applyNumberFormat="1" applyBorder="1"/>
    <xf numFmtId="165" fontId="7" fillId="8" borderId="53" xfId="10" applyNumberFormat="1" applyFont="1" applyFill="1" applyBorder="1"/>
    <xf numFmtId="0" fontId="0" fillId="0" borderId="49" xfId="0" applyBorder="1"/>
    <xf numFmtId="0" fontId="0" fillId="0" borderId="46" xfId="0" applyBorder="1"/>
    <xf numFmtId="0" fontId="0" fillId="0" borderId="54" xfId="0" applyBorder="1"/>
    <xf numFmtId="0" fontId="0" fillId="0" borderId="55" xfId="0" applyBorder="1"/>
    <xf numFmtId="0" fontId="0" fillId="0" borderId="57" xfId="0" applyBorder="1"/>
    <xf numFmtId="0" fontId="18" fillId="0" borderId="50" xfId="0" applyFont="1" applyBorder="1" applyAlignment="1">
      <alignment horizontal="center" vertical="center"/>
    </xf>
    <xf numFmtId="165" fontId="0" fillId="0" borderId="50" xfId="0" applyNumberFormat="1" applyBorder="1"/>
    <xf numFmtId="0" fontId="0" fillId="0" borderId="16" xfId="0" applyBorder="1"/>
    <xf numFmtId="0" fontId="0" fillId="0" borderId="24" xfId="0" applyBorder="1"/>
    <xf numFmtId="3" fontId="0" fillId="0" borderId="55" xfId="0" applyNumberFormat="1" applyBorder="1"/>
    <xf numFmtId="3" fontId="0" fillId="0" borderId="50" xfId="0" applyNumberFormat="1" applyBorder="1"/>
    <xf numFmtId="3" fontId="21" fillId="0" borderId="13" xfId="0" applyNumberFormat="1" applyFont="1" applyBorder="1" applyAlignment="1">
      <alignment horizontal="center" vertical="center" wrapText="1"/>
    </xf>
    <xf numFmtId="3" fontId="22" fillId="6" borderId="13" xfId="0" applyNumberFormat="1" applyFont="1" applyFill="1" applyBorder="1" applyAlignment="1">
      <alignment horizontal="center" vertical="center" wrapText="1"/>
    </xf>
    <xf numFmtId="3" fontId="22" fillId="6" borderId="45" xfId="0" applyNumberFormat="1" applyFont="1" applyFill="1" applyBorder="1" applyAlignment="1">
      <alignment horizontal="center" vertical="center" wrapText="1"/>
    </xf>
    <xf numFmtId="3" fontId="21" fillId="0" borderId="45" xfId="0" applyNumberFormat="1" applyFont="1" applyBorder="1" applyAlignment="1">
      <alignment horizontal="center" vertical="center" wrapText="1"/>
    </xf>
    <xf numFmtId="0" fontId="23" fillId="0" borderId="0" xfId="0" applyFont="1" applyAlignment="1">
      <alignment horizontal="left"/>
    </xf>
    <xf numFmtId="0" fontId="18" fillId="0" borderId="13" xfId="0" applyFont="1" applyBorder="1" applyAlignment="1">
      <alignment horizontal="left" vertical="center" wrapText="1"/>
    </xf>
    <xf numFmtId="0" fontId="25" fillId="0" borderId="0" xfId="0" applyFont="1" applyAlignment="1">
      <alignment horizontal="left"/>
    </xf>
    <xf numFmtId="3" fontId="23" fillId="0" borderId="13" xfId="0" applyNumberFormat="1" applyFont="1" applyBorder="1" applyAlignment="1">
      <alignment horizontal="center" vertical="center" wrapText="1"/>
    </xf>
    <xf numFmtId="0" fontId="26" fillId="6" borderId="13" xfId="0" applyFont="1" applyFill="1" applyBorder="1" applyAlignment="1">
      <alignment horizontal="left" vertical="center" wrapText="1"/>
    </xf>
    <xf numFmtId="0" fontId="24" fillId="0" borderId="0" xfId="0" applyFont="1" applyAlignment="1">
      <alignment horizontal="left"/>
    </xf>
    <xf numFmtId="0" fontId="23" fillId="0" borderId="13" xfId="0" applyFont="1" applyBorder="1" applyAlignment="1">
      <alignment horizontal="left" vertical="center" wrapText="1"/>
    </xf>
    <xf numFmtId="3" fontId="27" fillId="6" borderId="45" xfId="0" applyNumberFormat="1" applyFont="1" applyFill="1" applyBorder="1" applyAlignment="1">
      <alignment horizontal="center" vertical="center" wrapText="1"/>
    </xf>
    <xf numFmtId="0" fontId="27" fillId="6" borderId="13" xfId="0" applyFont="1" applyFill="1" applyBorder="1" applyAlignment="1">
      <alignment horizontal="left" vertical="center" wrapText="1"/>
    </xf>
    <xf numFmtId="3" fontId="23" fillId="0" borderId="45" xfId="0" applyNumberFormat="1" applyFont="1" applyBorder="1" applyAlignment="1">
      <alignment horizontal="center" vertical="center" wrapText="1"/>
    </xf>
    <xf numFmtId="49" fontId="18" fillId="0" borderId="16"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49" fontId="21" fillId="0" borderId="0" xfId="0" applyNumberFormat="1" applyFont="1" applyBorder="1" applyAlignment="1">
      <alignment horizontal="left" vertical="center"/>
    </xf>
    <xf numFmtId="0" fontId="21" fillId="0" borderId="27" xfId="0" applyFont="1" applyBorder="1" applyAlignment="1">
      <alignment horizontal="center" wrapText="1"/>
    </xf>
    <xf numFmtId="0" fontId="21" fillId="0" borderId="13" xfId="0" applyFont="1" applyBorder="1"/>
    <xf numFmtId="0" fontId="21" fillId="0" borderId="37" xfId="0" applyFont="1" applyBorder="1"/>
    <xf numFmtId="0" fontId="21" fillId="0" borderId="27" xfId="0" applyFont="1" applyBorder="1"/>
    <xf numFmtId="0" fontId="21" fillId="0" borderId="33" xfId="0" applyFont="1" applyBorder="1"/>
    <xf numFmtId="0" fontId="21" fillId="0" borderId="32" xfId="0" applyFont="1" applyBorder="1" applyAlignment="1">
      <alignment horizontal="center"/>
    </xf>
    <xf numFmtId="0" fontId="21" fillId="0" borderId="0" xfId="0" applyFont="1" applyBorder="1" applyAlignment="1">
      <alignment horizontal="center"/>
    </xf>
    <xf numFmtId="0" fontId="21" fillId="0" borderId="33" xfId="0" applyFont="1" applyBorder="1" applyAlignment="1">
      <alignment horizontal="center"/>
    </xf>
    <xf numFmtId="0" fontId="21" fillId="0" borderId="29" xfId="0" applyFont="1" applyBorder="1"/>
    <xf numFmtId="0" fontId="21" fillId="0" borderId="32" xfId="0" applyFont="1" applyBorder="1"/>
    <xf numFmtId="0" fontId="21" fillId="0" borderId="0" xfId="0" applyFont="1" applyBorder="1"/>
    <xf numFmtId="0" fontId="21" fillId="0" borderId="0" xfId="0" applyFont="1"/>
    <xf numFmtId="3" fontId="18" fillId="0" borderId="45" xfId="0" applyNumberFormat="1" applyFont="1" applyBorder="1" applyAlignment="1">
      <alignment horizontal="center" vertical="center" wrapText="1"/>
    </xf>
    <xf numFmtId="0" fontId="21" fillId="0" borderId="18" xfId="0" applyFont="1" applyBorder="1"/>
    <xf numFmtId="0" fontId="21" fillId="0" borderId="25" xfId="0" applyFont="1" applyBorder="1"/>
    <xf numFmtId="0" fontId="21" fillId="0" borderId="23" xfId="0" applyFont="1" applyBorder="1"/>
    <xf numFmtId="0" fontId="21" fillId="0" borderId="35" xfId="0" applyFont="1" applyBorder="1"/>
    <xf numFmtId="49" fontId="21" fillId="0" borderId="0" xfId="0" applyNumberFormat="1" applyFont="1" applyAlignment="1">
      <alignment horizontal="left"/>
    </xf>
    <xf numFmtId="3" fontId="21" fillId="0" borderId="32" xfId="0" applyNumberFormat="1" applyFont="1" applyBorder="1"/>
    <xf numFmtId="0" fontId="18" fillId="0" borderId="9" xfId="0" applyFont="1" applyBorder="1" applyAlignment="1">
      <alignment horizontal="center" vertical="center"/>
    </xf>
    <xf numFmtId="3" fontId="18" fillId="0" borderId="13" xfId="0" applyNumberFormat="1" applyFont="1" applyBorder="1" applyAlignment="1">
      <alignment horizontal="center" vertical="center" wrapText="1"/>
    </xf>
    <xf numFmtId="0" fontId="18" fillId="6" borderId="26" xfId="0" applyFont="1" applyFill="1" applyBorder="1" applyAlignment="1">
      <alignment horizontal="left" vertical="center" wrapText="1"/>
    </xf>
    <xf numFmtId="0" fontId="18" fillId="0" borderId="0" xfId="0" applyFont="1"/>
    <xf numFmtId="0" fontId="20" fillId="0" borderId="0" xfId="0" applyFont="1" applyAlignment="1">
      <alignment horizontal="left"/>
    </xf>
    <xf numFmtId="0" fontId="20" fillId="0" borderId="0" xfId="0" applyFont="1"/>
    <xf numFmtId="0" fontId="0" fillId="0" borderId="0" xfId="0" applyBorder="1"/>
    <xf numFmtId="0" fontId="0" fillId="6" borderId="0" xfId="0" applyFill="1" applyBorder="1"/>
    <xf numFmtId="0" fontId="2" fillId="0" borderId="0" xfId="0" applyFont="1" applyFill="1" applyBorder="1"/>
    <xf numFmtId="0" fontId="0" fillId="0" borderId="0" xfId="0" applyFont="1" applyFill="1" applyBorder="1"/>
    <xf numFmtId="0" fontId="0" fillId="0" borderId="0" xfId="0" applyFont="1" applyFill="1" applyBorder="1" applyAlignment="1">
      <alignment horizontal="right"/>
    </xf>
    <xf numFmtId="0" fontId="0" fillId="0" borderId="0" xfId="0" applyAlignment="1">
      <alignment horizontal="right"/>
    </xf>
    <xf numFmtId="0" fontId="0" fillId="0" borderId="0" xfId="0" applyAlignment="1">
      <alignment horizontal="left"/>
    </xf>
    <xf numFmtId="3" fontId="0" fillId="0" borderId="0" xfId="0" applyNumberFormat="1" applyAlignment="1"/>
    <xf numFmtId="3" fontId="18" fillId="0" borderId="58" xfId="0" applyNumberFormat="1" applyFont="1" applyBorder="1" applyAlignment="1">
      <alignment horizontal="center" vertical="center" wrapText="1"/>
    </xf>
    <xf numFmtId="3" fontId="18" fillId="7" borderId="16" xfId="0" applyNumberFormat="1" applyFont="1" applyFill="1" applyBorder="1" applyAlignment="1">
      <alignment horizontal="center" vertical="center"/>
    </xf>
    <xf numFmtId="0" fontId="28" fillId="0" borderId="0" xfId="0" applyFont="1" applyAlignment="1">
      <alignment horizontal="left"/>
    </xf>
    <xf numFmtId="49" fontId="18" fillId="9" borderId="42" xfId="0" applyNumberFormat="1" applyFont="1" applyFill="1" applyBorder="1" applyAlignment="1">
      <alignment horizontal="center" vertical="center" wrapText="1"/>
    </xf>
    <xf numFmtId="49" fontId="18" fillId="9" borderId="41" xfId="0" applyNumberFormat="1" applyFont="1" applyFill="1" applyBorder="1" applyAlignment="1">
      <alignment horizontal="center" vertical="center" wrapText="1"/>
    </xf>
    <xf numFmtId="49" fontId="18" fillId="9" borderId="50" xfId="0" applyNumberFormat="1" applyFont="1" applyFill="1" applyBorder="1" applyAlignment="1">
      <alignment horizontal="center" vertical="center" wrapText="1"/>
    </xf>
    <xf numFmtId="0" fontId="0" fillId="9" borderId="56" xfId="0" applyFill="1" applyBorder="1"/>
    <xf numFmtId="0" fontId="0" fillId="9" borderId="51" xfId="0" applyFill="1" applyBorder="1"/>
    <xf numFmtId="0" fontId="0" fillId="9" borderId="55" xfId="0" applyFill="1" applyBorder="1"/>
    <xf numFmtId="0" fontId="5" fillId="0" borderId="0" xfId="3" applyAlignment="1">
      <alignment wrapText="1"/>
    </xf>
    <xf numFmtId="3" fontId="0" fillId="9" borderId="30" xfId="0" applyNumberFormat="1" applyFill="1" applyBorder="1"/>
    <xf numFmtId="3" fontId="0" fillId="9" borderId="29" xfId="0" applyNumberFormat="1" applyFill="1" applyBorder="1"/>
    <xf numFmtId="3" fontId="0" fillId="9" borderId="55" xfId="0" applyNumberFormat="1" applyFill="1" applyBorder="1"/>
    <xf numFmtId="0" fontId="0" fillId="9" borderId="30" xfId="0" applyFill="1" applyBorder="1"/>
    <xf numFmtId="165" fontId="0" fillId="9" borderId="50" xfId="0" applyNumberFormat="1" applyFill="1" applyBorder="1"/>
    <xf numFmtId="0" fontId="29" fillId="0" borderId="0" xfId="0" applyFont="1"/>
    <xf numFmtId="3" fontId="0" fillId="9" borderId="6" xfId="0" applyNumberFormat="1" applyFill="1" applyBorder="1"/>
    <xf numFmtId="0" fontId="0" fillId="9" borderId="6" xfId="0" applyFill="1" applyBorder="1"/>
    <xf numFmtId="165" fontId="0" fillId="9" borderId="6" xfId="0" applyNumberFormat="1" applyFill="1" applyBorder="1"/>
    <xf numFmtId="3" fontId="0" fillId="0" borderId="0" xfId="0" applyNumberFormat="1" applyBorder="1"/>
    <xf numFmtId="3" fontId="0" fillId="0" borderId="32" xfId="0" applyNumberFormat="1" applyBorder="1"/>
    <xf numFmtId="3" fontId="0" fillId="0" borderId="46" xfId="0" applyNumberFormat="1" applyBorder="1"/>
    <xf numFmtId="3" fontId="0" fillId="0" borderId="29" xfId="0" applyNumberFormat="1" applyBorder="1"/>
    <xf numFmtId="0" fontId="0" fillId="9" borderId="29" xfId="0" applyFill="1" applyBorder="1"/>
    <xf numFmtId="165" fontId="0" fillId="9" borderId="29" xfId="0" applyNumberFormat="1" applyFill="1" applyBorder="1"/>
    <xf numFmtId="165" fontId="7" fillId="8" borderId="4" xfId="10" applyNumberFormat="1" applyFont="1" applyFill="1" applyBorder="1"/>
    <xf numFmtId="49" fontId="18" fillId="0" borderId="50" xfId="0" applyNumberFormat="1" applyFont="1" applyBorder="1" applyAlignment="1">
      <alignment horizontal="center" vertical="center" wrapText="1"/>
    </xf>
    <xf numFmtId="0" fontId="23" fillId="0" borderId="38" xfId="0" applyFont="1" applyBorder="1" applyAlignment="1">
      <alignment horizontal="center" vertical="center"/>
    </xf>
    <xf numFmtId="0" fontId="23" fillId="0" borderId="38" xfId="0" applyFont="1" applyBorder="1" applyAlignment="1">
      <alignment horizontal="center" vertical="center" wrapText="1"/>
    </xf>
    <xf numFmtId="0" fontId="2" fillId="0" borderId="56" xfId="0" applyFont="1" applyBorder="1"/>
    <xf numFmtId="0" fontId="11" fillId="0" borderId="46" xfId="0" applyFont="1" applyBorder="1"/>
    <xf numFmtId="0" fontId="11" fillId="0" borderId="57" xfId="0" applyFont="1" applyBorder="1"/>
    <xf numFmtId="3" fontId="2" fillId="0" borderId="30" xfId="0" applyNumberFormat="1" applyFont="1" applyBorder="1"/>
    <xf numFmtId="3" fontId="11" fillId="0" borderId="46" xfId="0" applyNumberFormat="1" applyFont="1" applyBorder="1"/>
    <xf numFmtId="164" fontId="8" fillId="3" borderId="3" xfId="6" applyNumberFormat="1"/>
    <xf numFmtId="3" fontId="2" fillId="0" borderId="50" xfId="0" applyNumberFormat="1" applyFont="1" applyBorder="1"/>
    <xf numFmtId="3" fontId="11" fillId="0" borderId="50" xfId="0" applyNumberFormat="1" applyFont="1" applyBorder="1"/>
    <xf numFmtId="3" fontId="0" fillId="0" borderId="16" xfId="0" applyNumberFormat="1" applyBorder="1"/>
    <xf numFmtId="3" fontId="0" fillId="0" borderId="24" xfId="0" applyNumberFormat="1" applyBorder="1"/>
    <xf numFmtId="3" fontId="0" fillId="0" borderId="12" xfId="0" applyNumberFormat="1" applyBorder="1"/>
    <xf numFmtId="0" fontId="2" fillId="9" borderId="56" xfId="0" applyFont="1" applyFill="1" applyBorder="1"/>
    <xf numFmtId="3" fontId="2" fillId="9" borderId="30" xfId="0" applyNumberFormat="1" applyFont="1" applyFill="1" applyBorder="1"/>
    <xf numFmtId="3" fontId="2" fillId="9" borderId="50" xfId="0" applyNumberFormat="1" applyFont="1" applyFill="1" applyBorder="1"/>
    <xf numFmtId="3" fontId="0" fillId="9" borderId="50" xfId="0" applyNumberFormat="1" applyFill="1" applyBorder="1"/>
    <xf numFmtId="0" fontId="30" fillId="0" borderId="0" xfId="0" applyFont="1"/>
    <xf numFmtId="3" fontId="20" fillId="0" borderId="45" xfId="0" applyNumberFormat="1" applyFont="1" applyBorder="1" applyAlignment="1">
      <alignment horizontal="center" vertical="center" wrapText="1"/>
    </xf>
    <xf numFmtId="3" fontId="31" fillId="6" borderId="45" xfId="0" applyNumberFormat="1" applyFont="1" applyFill="1" applyBorder="1" applyAlignment="1">
      <alignment horizontal="center" vertical="center" wrapText="1"/>
    </xf>
    <xf numFmtId="3" fontId="0" fillId="0" borderId="46" xfId="0" applyNumberFormat="1" applyFont="1" applyBorder="1"/>
    <xf numFmtId="3" fontId="0" fillId="0" borderId="32" xfId="0" applyNumberFormat="1" applyFont="1" applyBorder="1"/>
    <xf numFmtId="3" fontId="0" fillId="0" borderId="55" xfId="0" applyNumberFormat="1" applyFont="1" applyBorder="1"/>
    <xf numFmtId="3" fontId="0" fillId="0" borderId="50" xfId="0" applyNumberFormat="1" applyFont="1" applyBorder="1"/>
    <xf numFmtId="0" fontId="0" fillId="0" borderId="0" xfId="0" applyFont="1"/>
    <xf numFmtId="0" fontId="21" fillId="0" borderId="13" xfId="0" applyFont="1" applyBorder="1" applyAlignment="1">
      <alignment horizontal="center"/>
    </xf>
    <xf numFmtId="0" fontId="21" fillId="0" borderId="37" xfId="0" applyFont="1" applyBorder="1" applyAlignment="1">
      <alignment horizontal="center"/>
    </xf>
    <xf numFmtId="0" fontId="21" fillId="0" borderId="27" xfId="0" applyFont="1" applyBorder="1" applyAlignment="1">
      <alignment horizontal="center"/>
    </xf>
    <xf numFmtId="0" fontId="18" fillId="0" borderId="44" xfId="0" applyFont="1" applyBorder="1" applyAlignment="1">
      <alignment horizontal="center" vertical="center" wrapText="1"/>
    </xf>
    <xf numFmtId="0" fontId="18" fillId="0" borderId="46" xfId="0" applyFont="1" applyBorder="1" applyAlignment="1">
      <alignment horizontal="center" vertical="center" wrapText="1"/>
    </xf>
    <xf numFmtId="0" fontId="18" fillId="0" borderId="47" xfId="0" applyFont="1" applyBorder="1" applyAlignment="1">
      <alignment horizontal="center" vertical="center" wrapText="1"/>
    </xf>
    <xf numFmtId="49" fontId="18" fillId="0" borderId="44" xfId="0" applyNumberFormat="1" applyFont="1" applyBorder="1" applyAlignment="1">
      <alignment horizontal="left" vertical="center" wrapText="1"/>
    </xf>
    <xf numFmtId="49" fontId="18" fillId="0" borderId="46" xfId="0" applyNumberFormat="1" applyFont="1" applyBorder="1" applyAlignment="1">
      <alignment horizontal="left" vertical="center" wrapText="1"/>
    </xf>
    <xf numFmtId="49" fontId="18" fillId="0" borderId="47" xfId="0" applyNumberFormat="1" applyFont="1" applyBorder="1" applyAlignment="1">
      <alignment horizontal="left" vertical="center" wrapText="1"/>
    </xf>
    <xf numFmtId="49" fontId="18" fillId="0" borderId="7" xfId="0" applyNumberFormat="1" applyFont="1" applyBorder="1" applyAlignment="1">
      <alignment horizontal="center" vertical="center" wrapText="1"/>
    </xf>
    <xf numFmtId="49" fontId="18" fillId="0" borderId="32" xfId="0" applyNumberFormat="1" applyFont="1" applyBorder="1" applyAlignment="1">
      <alignment horizontal="center" vertical="center" wrapText="1"/>
    </xf>
    <xf numFmtId="49" fontId="18" fillId="0" borderId="48" xfId="0" applyNumberFormat="1" applyFont="1" applyBorder="1" applyAlignment="1">
      <alignment horizontal="center" vertical="center" wrapText="1"/>
    </xf>
    <xf numFmtId="0" fontId="18" fillId="0" borderId="16" xfId="0" applyFont="1" applyBorder="1" applyAlignment="1">
      <alignment horizontal="center"/>
    </xf>
    <xf numFmtId="0" fontId="18" fillId="0" borderId="17" xfId="0" applyFont="1" applyBorder="1" applyAlignment="1">
      <alignment horizontal="center"/>
    </xf>
    <xf numFmtId="0" fontId="18" fillId="0" borderId="15" xfId="0" applyFont="1" applyBorder="1" applyAlignment="1">
      <alignment horizontal="center"/>
    </xf>
    <xf numFmtId="49" fontId="18" fillId="0" borderId="16"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0" fontId="18" fillId="7" borderId="16" xfId="0" applyFont="1" applyFill="1" applyBorder="1" applyAlignment="1">
      <alignment horizontal="center" vertical="center"/>
    </xf>
    <xf numFmtId="0" fontId="18" fillId="7" borderId="17" xfId="0" applyFont="1" applyFill="1" applyBorder="1" applyAlignment="1">
      <alignment horizontal="center" vertical="center"/>
    </xf>
    <xf numFmtId="0" fontId="18" fillId="0" borderId="20" xfId="0" applyFont="1" applyBorder="1" applyAlignment="1">
      <alignment horizontal="center" vertical="center"/>
    </xf>
    <xf numFmtId="0" fontId="18" fillId="0" borderId="34" xfId="0" applyFont="1" applyBorder="1" applyAlignment="1">
      <alignment horizontal="center" vertical="center"/>
    </xf>
    <xf numFmtId="0" fontId="18" fillId="0" borderId="21" xfId="0" applyFont="1" applyBorder="1" applyAlignment="1">
      <alignment horizontal="center" vertical="center"/>
    </xf>
    <xf numFmtId="0" fontId="18" fillId="0" borderId="8"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0" xfId="0" applyFont="1" applyBorder="1" applyAlignment="1">
      <alignment horizontal="center" vertical="center" wrapText="1"/>
    </xf>
    <xf numFmtId="49" fontId="18" fillId="0" borderId="28" xfId="0" applyNumberFormat="1" applyFont="1" applyBorder="1" applyAlignment="1">
      <alignment horizontal="center" vertical="center" wrapText="1"/>
    </xf>
    <xf numFmtId="49" fontId="18" fillId="0" borderId="7" xfId="0" applyNumberFormat="1" applyFont="1" applyBorder="1" applyAlignment="1">
      <alignment horizontal="left" vertical="center" wrapText="1"/>
    </xf>
    <xf numFmtId="49" fontId="18" fillId="0" borderId="32" xfId="0" applyNumberFormat="1" applyFont="1" applyBorder="1" applyAlignment="1">
      <alignment horizontal="left" vertical="center" wrapText="1"/>
    </xf>
    <xf numFmtId="49" fontId="18" fillId="0" borderId="28" xfId="0" applyNumberFormat="1" applyFont="1" applyBorder="1" applyAlignment="1">
      <alignment horizontal="left" vertical="center" wrapText="1"/>
    </xf>
    <xf numFmtId="0" fontId="18" fillId="0" borderId="31" xfId="0" applyFont="1" applyBorder="1" applyAlignment="1">
      <alignment horizontal="center"/>
    </xf>
    <xf numFmtId="0" fontId="18" fillId="0" borderId="43" xfId="0" applyFont="1" applyBorder="1" applyAlignment="1">
      <alignment horizontal="center"/>
    </xf>
    <xf numFmtId="49" fontId="18" fillId="9" borderId="16" xfId="0" applyNumberFormat="1" applyFont="1" applyFill="1" applyBorder="1" applyAlignment="1">
      <alignment horizontal="center" vertical="center" wrapText="1"/>
    </xf>
    <xf numFmtId="49" fontId="18" fillId="9" borderId="17" xfId="0" applyNumberFormat="1" applyFont="1" applyFill="1" applyBorder="1" applyAlignment="1">
      <alignment horizontal="center" vertical="center" wrapText="1"/>
    </xf>
    <xf numFmtId="49" fontId="18" fillId="9" borderId="15" xfId="0" applyNumberFormat="1" applyFont="1" applyFill="1" applyBorder="1" applyAlignment="1">
      <alignment horizontal="center" vertical="center" wrapText="1"/>
    </xf>
  </cellXfs>
  <cellStyles count="11">
    <cellStyle name="20% - Accent1" xfId="9" builtinId="30"/>
    <cellStyle name="Calculation" xfId="6" builtinId="22"/>
    <cellStyle name="Comma" xfId="10" builtinId="3"/>
    <cellStyle name="Explanatory Text" xfId="8" builtinId="53"/>
    <cellStyle name="Heading 1" xfId="1" builtinId="16"/>
    <cellStyle name="Heading 2" xfId="2" builtinId="17"/>
    <cellStyle name="Heading 4" xfId="3" builtinId="19"/>
    <cellStyle name="Input" xfId="4" builtinId="20"/>
    <cellStyle name="Normal" xfId="0" builtinId="0"/>
    <cellStyle name="Note" xfId="7" builtinId="10"/>
    <cellStyle name="Output" xfId="5" builtin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stificarePA_2020-25%20v4%20AM%2009.07.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ReDO_2019/Programs/AdvocacyActions/Projects/2021/Individual/GIZ_Roma/Roma/Impementare/CostPlanActiuniRoma_2021-25%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PIP"/>
      <sheetName val="Buget"/>
      <sheetName val="O1_buget"/>
      <sheetName val="1.1.1.1"/>
      <sheetName val="1.1.1.2"/>
      <sheetName val="1.1.1.3"/>
      <sheetName val="1.1.1.4"/>
      <sheetName val="1.1.1.5"/>
      <sheetName val="1.1.2.1"/>
      <sheetName val="1.1.2.2"/>
      <sheetName val="1.1.2.3"/>
      <sheetName val="1.1.3.1"/>
      <sheetName val="1.1.3.2"/>
      <sheetName val="1.1.3.3"/>
      <sheetName val="1.1.3.4"/>
      <sheetName val="1.1.4.1"/>
      <sheetName val="1.1.4.2"/>
      <sheetName val="1.1.4.3"/>
      <sheetName val="1.1.4.4"/>
      <sheetName val="1.2.1.1"/>
      <sheetName val="1.2.1.2"/>
      <sheetName val="1.2.1.3"/>
      <sheetName val="1.2.1.4"/>
      <sheetName val="1.2.1.5"/>
      <sheetName val="1.2.1.6"/>
      <sheetName val="1.2.2.1"/>
      <sheetName val="1.2.2.2"/>
      <sheetName val="1.2.2.3"/>
      <sheetName val="1.2.2.4"/>
      <sheetName val="1.2.2.5"/>
      <sheetName val="1.2.3.1"/>
      <sheetName val="1.2.3.2"/>
      <sheetName val="1.2.3.3"/>
      <sheetName val="1.2.3.4"/>
      <sheetName val="1.2.4.1"/>
      <sheetName val="1.2.4.2"/>
      <sheetName val="1.2.4.3"/>
      <sheetName val="1.2.4.4"/>
      <sheetName val="1.2.4.5"/>
      <sheetName val="1.2.4.6"/>
      <sheetName val="1.2.4.7"/>
      <sheetName val="1.2.4.8"/>
      <sheetName val="1.2.4.9"/>
      <sheetName val="1.2.4.10"/>
      <sheetName val="2.1.1.1"/>
      <sheetName val="2.1.1.2"/>
      <sheetName val="2.1.1.3"/>
      <sheetName val="2.1.1.4"/>
      <sheetName val="2.1.1.5"/>
      <sheetName val="2.1.1.6"/>
      <sheetName val="2.1.2.1"/>
      <sheetName val="2.1.2.2"/>
      <sheetName val="2.1.2.3"/>
      <sheetName val="2.1.2.4"/>
      <sheetName val="2.1.2.5"/>
      <sheetName val="2.1.2.6"/>
      <sheetName val="2.1.2.7"/>
      <sheetName val="2.1.2.8"/>
      <sheetName val="2.1.3.1"/>
      <sheetName val="3.1.1.1"/>
      <sheetName val="3.1.1.2"/>
      <sheetName val="3.1.1.3"/>
      <sheetName val="3.1.1.4"/>
      <sheetName val="3.1.2.1"/>
      <sheetName val="3.1.2.2"/>
      <sheetName val="3.1.2.3"/>
      <sheetName val="3.2.1.1"/>
      <sheetName val="3.2.1.2"/>
      <sheetName val="3.2.1.3"/>
      <sheetName val="3.2.1.4"/>
      <sheetName val="3.2.2.1"/>
      <sheetName val="3.2.2.2"/>
      <sheetName val="3.3.1.1"/>
      <sheetName val="3.3.1.2"/>
      <sheetName val="3.3.1.3"/>
      <sheetName val="4.1.1.1"/>
      <sheetName val="4.1.1.2"/>
      <sheetName val="4.1.1.3"/>
      <sheetName val="4.1.2.1"/>
      <sheetName val="4.2.1.1"/>
      <sheetName val="4.2.1.2"/>
      <sheetName val="4.2.1.3"/>
      <sheetName val="4.2.2.1"/>
      <sheetName val="4.2.2.2"/>
      <sheetName val="4.3.1.1"/>
      <sheetName val="4.3.1.2"/>
      <sheetName val="4.3.1.3"/>
      <sheetName val="4.3.1.4"/>
      <sheetName val="4.3.1.5"/>
      <sheetName val="5.1.1.1"/>
      <sheetName val="5.1.1.2"/>
      <sheetName val="5.1.1.3"/>
      <sheetName val="5.2.1.1"/>
      <sheetName val="5.2.1.2"/>
      <sheetName val="5.2.1.3"/>
      <sheetName val="6.1.1.1"/>
      <sheetName val="6.1.1.2"/>
      <sheetName val="6.1.1.3"/>
      <sheetName val="6.1.2.1"/>
      <sheetName val="6.1.2.2"/>
      <sheetName val="6.2.1.1"/>
      <sheetName val="6.2.1.2"/>
      <sheetName val="6.2.1.3"/>
      <sheetName val="6.2.2.1"/>
      <sheetName val="6.2.2.2"/>
      <sheetName val="6.3.1.1"/>
      <sheetName val="6.3.1.2"/>
      <sheetName val="7.1.1.1"/>
      <sheetName val="7.1.1.2"/>
      <sheetName val="7.1.1.3"/>
      <sheetName val="7.1.2.1"/>
      <sheetName val="7.1.2.2"/>
      <sheetName val="7.2.1.1"/>
      <sheetName val="7.2.2.1"/>
      <sheetName val="7.2.2.2"/>
      <sheetName val="7.2.2.3"/>
      <sheetName val="7.3.1.1"/>
      <sheetName val="7.3.1.2"/>
    </sheetNames>
    <sheetDataSet>
      <sheetData sheetId="0">
        <row r="2">
          <cell r="B2" t="str">
            <v>Curs schimb MDL/EUR (şfîrşit an 2020)</v>
          </cell>
          <cell r="C2">
            <v>21.5</v>
          </cell>
        </row>
        <row r="3">
          <cell r="B3" t="str">
            <v>Curs schimb MDL/USD (şfîrşit an 20205)</v>
          </cell>
          <cell r="C3">
            <v>20</v>
          </cell>
        </row>
        <row r="4">
          <cell r="C4"/>
        </row>
        <row r="5">
          <cell r="C5">
            <v>150</v>
          </cell>
        </row>
        <row r="6">
          <cell r="C6">
            <v>400</v>
          </cell>
        </row>
        <row r="7">
          <cell r="C7">
            <v>1500</v>
          </cell>
        </row>
        <row r="8">
          <cell r="C8">
            <v>100</v>
          </cell>
        </row>
        <row r="9">
          <cell r="C9">
            <v>50</v>
          </cell>
        </row>
        <row r="10">
          <cell r="C10">
            <v>300</v>
          </cell>
        </row>
        <row r="11">
          <cell r="C11">
            <v>150</v>
          </cell>
        </row>
        <row r="12">
          <cell r="C12">
            <v>25</v>
          </cell>
        </row>
        <row r="37">
          <cell r="B37" t="str">
            <v>copii pasati</v>
          </cell>
          <cell r="C37">
            <v>1299</v>
          </cell>
        </row>
        <row r="38">
          <cell r="B38" t="str">
            <v>plasament de urgenta</v>
          </cell>
          <cell r="C38">
            <v>48</v>
          </cell>
        </row>
        <row r="41">
          <cell r="C41">
            <v>887</v>
          </cell>
        </row>
        <row r="42">
          <cell r="C42">
            <v>32</v>
          </cell>
        </row>
        <row r="43">
          <cell r="C43">
            <v>332</v>
          </cell>
        </row>
        <row r="44">
          <cell r="C44">
            <v>416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PIP"/>
      <sheetName val="Buget"/>
      <sheetName val="1.1.1.1"/>
      <sheetName val="1.1.1.2"/>
      <sheetName val="1.1.1.3"/>
      <sheetName val="1.1.1.4"/>
      <sheetName val="1.1.2.1"/>
      <sheetName val="1.1.2.2"/>
      <sheetName val="1.1.2.3"/>
      <sheetName val="1.1.3.1"/>
      <sheetName val="1.1.3.2"/>
      <sheetName val="1.1.3.3"/>
      <sheetName val="1.1.4.1"/>
      <sheetName val="1.1.4.2"/>
      <sheetName val="1.1.5.1"/>
      <sheetName val="1.1.5.2"/>
      <sheetName val="1.2.1.1"/>
      <sheetName val="1.2.1.2"/>
      <sheetName val="1.2.1.3"/>
      <sheetName val="1.2.2.1"/>
      <sheetName val="1.2.2.2"/>
      <sheetName val="1.2.3.1"/>
      <sheetName val="1.2.3.2"/>
      <sheetName val="1.2.4.1"/>
      <sheetName val="1.2.4.2"/>
      <sheetName val="1.2.5.1"/>
      <sheetName val="1.2.5.2"/>
      <sheetName val="1.2.5.3"/>
      <sheetName val="1.2.6.1"/>
      <sheetName val="1.2.6.2"/>
      <sheetName val="1.3.1.1"/>
      <sheetName val="1.3.1.2"/>
      <sheetName val="1.3.2.1"/>
      <sheetName val="1.3.2.2"/>
      <sheetName val="1.3.3.1"/>
      <sheetName val="1.3.3.2"/>
      <sheetName val="1.3.4.1"/>
      <sheetName val="1.3.4.2"/>
      <sheetName val="1.3.5.1"/>
      <sheetName val="1.3.5.2"/>
      <sheetName val="2.1.1.1"/>
      <sheetName val="2.1.1.2"/>
      <sheetName val="2.1.1.3"/>
      <sheetName val="2.2.2.1"/>
      <sheetName val="2.2.2.2"/>
      <sheetName val="2.2.2.3"/>
      <sheetName val="2.2.2.4"/>
      <sheetName val="2.2.2.5"/>
      <sheetName val="3.1.1.1"/>
      <sheetName val="3.1.1.2"/>
      <sheetName val="3.1.1.3"/>
      <sheetName val="3.1.1.4"/>
      <sheetName val="3.1.2.1"/>
      <sheetName val="3.1.2.2"/>
      <sheetName val="3.1.2.3"/>
      <sheetName val="3.2.1.1"/>
      <sheetName val="3.2.1.2"/>
      <sheetName val="3.2.1.3"/>
      <sheetName val="3.2.1.4"/>
      <sheetName val="3.2.2.1"/>
      <sheetName val="3.2.2.2"/>
      <sheetName val="3.3.1.1"/>
      <sheetName val="3.3.1.2"/>
      <sheetName val="3.3.1.3"/>
      <sheetName val="4.1.1.1"/>
      <sheetName val="4.1.1.2"/>
      <sheetName val="4.1.1.3"/>
      <sheetName val="4.1.2.1"/>
      <sheetName val="4.2.1.1"/>
      <sheetName val="4.2.1.2"/>
      <sheetName val="4.2.1.3"/>
      <sheetName val="4.2.2.1"/>
      <sheetName val="4.2.2.2"/>
      <sheetName val="4.3.1.1"/>
      <sheetName val="4.3.1.2"/>
      <sheetName val="4.3.1.3"/>
      <sheetName val="4.3.1.4"/>
      <sheetName val="4.3.1.5"/>
      <sheetName val="5.1.1.1"/>
      <sheetName val="5.1.1.2"/>
      <sheetName val="5.1.1.3"/>
      <sheetName val="5.2.1.1"/>
      <sheetName val="5.2.1.2"/>
      <sheetName val="5.2.1.3"/>
      <sheetName val="6.1.1.1"/>
      <sheetName val="6.1.1.2"/>
      <sheetName val="6.1.1.3"/>
      <sheetName val="6.1.2.1"/>
      <sheetName val="6.1.2.2"/>
      <sheetName val="6.2.1.1"/>
      <sheetName val="6.2.1.2"/>
      <sheetName val="6.2.1.3"/>
      <sheetName val="6.2.2.1"/>
      <sheetName val="6.2.2.2"/>
      <sheetName val="6.3.1.1"/>
      <sheetName val="6.3.1.2"/>
      <sheetName val="7.1.1.1"/>
      <sheetName val="7.1.1.2"/>
      <sheetName val="7.1.1.3"/>
      <sheetName val="7.1.2.1"/>
      <sheetName val="7.1.2.2"/>
      <sheetName val="7.2.1.1"/>
      <sheetName val="7.2.2.1"/>
      <sheetName val="7.2.2.2"/>
      <sheetName val="7.2.2.3"/>
      <sheetName val="7.3.1.1"/>
      <sheetName val="7.3.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topLeftCell="B1" zoomScale="60" zoomScaleNormal="60" workbookViewId="0">
      <pane ySplit="4" topLeftCell="A5" activePane="bottomLeft" state="frozen"/>
      <selection pane="bottomLeft" activeCell="H65" sqref="H65"/>
    </sheetView>
  </sheetViews>
  <sheetFormatPr defaultRowHeight="15" x14ac:dyDescent="0.25"/>
  <cols>
    <col min="1" max="1" width="4.85546875" style="17" customWidth="1"/>
    <col min="2" max="2" width="7.85546875" style="30" customWidth="1"/>
    <col min="3" max="3" width="67.7109375" style="28" customWidth="1"/>
    <col min="4" max="4" width="15.42578125" style="28" customWidth="1"/>
    <col min="5" max="6" width="13.42578125" style="28" customWidth="1"/>
    <col min="7" max="7" width="12.7109375" style="28" customWidth="1"/>
    <col min="8" max="8" width="13.42578125" style="17" customWidth="1"/>
    <col min="9" max="9" width="12.85546875" style="17" customWidth="1"/>
    <col min="10" max="10" width="6" style="17" customWidth="1"/>
    <col min="11" max="11" width="6.28515625" style="17" customWidth="1"/>
    <col min="12" max="12" width="6.42578125" style="17" customWidth="1"/>
    <col min="13" max="13" width="7.140625" style="17" customWidth="1"/>
    <col min="14" max="14" width="6.7109375" style="17" customWidth="1"/>
    <col min="15" max="15" width="7.28515625" style="17" customWidth="1"/>
    <col min="16" max="16" width="7.140625" style="17" customWidth="1"/>
    <col min="17" max="17" width="7.28515625" style="17" customWidth="1"/>
    <col min="18" max="18" width="6.85546875" style="17" customWidth="1"/>
    <col min="19" max="19" width="6.28515625" style="17" customWidth="1"/>
    <col min="20" max="20" width="6.85546875" style="17" customWidth="1"/>
    <col min="21" max="21" width="7.140625" style="17" customWidth="1"/>
    <col min="22" max="22" width="6.7109375" style="17" customWidth="1"/>
    <col min="23" max="23" width="5.85546875" style="17" customWidth="1"/>
    <col min="24" max="24" width="7.28515625" style="17" customWidth="1"/>
    <col min="25" max="26" width="6.42578125" style="17" customWidth="1"/>
    <col min="27" max="27" width="6.28515625" style="17" customWidth="1"/>
    <col min="28" max="28" width="6.42578125" style="17" customWidth="1"/>
    <col min="29" max="29" width="6.85546875" style="17" customWidth="1"/>
    <col min="30" max="16384" width="9.140625" style="17"/>
  </cols>
  <sheetData>
    <row r="1" spans="1:29" ht="15.75" thickBot="1" x14ac:dyDescent="0.3">
      <c r="D1" s="23"/>
      <c r="E1" s="23"/>
      <c r="F1" s="23"/>
      <c r="G1" s="23"/>
    </row>
    <row r="2" spans="1:29" ht="32.25" customHeight="1" thickBot="1" x14ac:dyDescent="0.3">
      <c r="A2" s="172" t="s">
        <v>37</v>
      </c>
      <c r="B2" s="175" t="s">
        <v>73</v>
      </c>
      <c r="C2" s="178" t="s">
        <v>38</v>
      </c>
      <c r="D2" s="181" t="s">
        <v>63</v>
      </c>
      <c r="E2" s="182"/>
      <c r="F2" s="182"/>
      <c r="G2" s="183"/>
      <c r="H2" s="84" t="s">
        <v>65</v>
      </c>
      <c r="I2" s="84" t="s">
        <v>66</v>
      </c>
      <c r="J2" s="85"/>
      <c r="K2" s="86"/>
      <c r="L2" s="86"/>
      <c r="M2" s="87"/>
      <c r="N2" s="85"/>
      <c r="O2" s="86"/>
      <c r="P2" s="86"/>
      <c r="Q2" s="87"/>
      <c r="R2" s="85"/>
      <c r="S2" s="86"/>
      <c r="T2" s="86"/>
      <c r="U2" s="87"/>
      <c r="V2" s="85"/>
      <c r="W2" s="86"/>
      <c r="X2" s="86"/>
      <c r="Y2" s="87"/>
      <c r="Z2" s="85"/>
      <c r="AA2" s="86"/>
      <c r="AB2" s="86"/>
      <c r="AC2" s="87"/>
    </row>
    <row r="3" spans="1:29" ht="15.75" thickBot="1" x14ac:dyDescent="0.3">
      <c r="A3" s="173"/>
      <c r="B3" s="176"/>
      <c r="C3" s="179"/>
      <c r="D3" s="184" t="s">
        <v>64</v>
      </c>
      <c r="E3" s="185"/>
      <c r="F3" s="185"/>
      <c r="G3" s="186"/>
      <c r="H3" s="88"/>
      <c r="I3" s="88"/>
      <c r="J3" s="169">
        <v>2021</v>
      </c>
      <c r="K3" s="170"/>
      <c r="L3" s="170"/>
      <c r="M3" s="171"/>
      <c r="N3" s="169">
        <v>2022</v>
      </c>
      <c r="O3" s="170"/>
      <c r="P3" s="170"/>
      <c r="Q3" s="171"/>
      <c r="R3" s="169">
        <v>2023</v>
      </c>
      <c r="S3" s="170"/>
      <c r="T3" s="170"/>
      <c r="U3" s="171"/>
      <c r="V3" s="169">
        <v>2024</v>
      </c>
      <c r="W3" s="170"/>
      <c r="X3" s="170"/>
      <c r="Y3" s="171"/>
      <c r="Z3" s="169">
        <v>2025</v>
      </c>
      <c r="AA3" s="170"/>
      <c r="AB3" s="170"/>
      <c r="AC3" s="171"/>
    </row>
    <row r="4" spans="1:29" ht="27" customHeight="1" thickBot="1" x14ac:dyDescent="0.3">
      <c r="A4" s="174"/>
      <c r="B4" s="177"/>
      <c r="C4" s="180"/>
      <c r="D4" s="80" t="s">
        <v>39</v>
      </c>
      <c r="E4" s="81" t="s">
        <v>95</v>
      </c>
      <c r="F4" s="81" t="s">
        <v>62</v>
      </c>
      <c r="G4" s="82" t="s">
        <v>61</v>
      </c>
      <c r="H4" s="87"/>
      <c r="I4" s="87"/>
      <c r="J4" s="89" t="s">
        <v>67</v>
      </c>
      <c r="K4" s="90" t="s">
        <v>68</v>
      </c>
      <c r="L4" s="90" t="s">
        <v>69</v>
      </c>
      <c r="M4" s="91" t="s">
        <v>49</v>
      </c>
      <c r="N4" s="89" t="s">
        <v>67</v>
      </c>
      <c r="O4" s="90" t="s">
        <v>68</v>
      </c>
      <c r="P4" s="90" t="s">
        <v>69</v>
      </c>
      <c r="Q4" s="91" t="s">
        <v>49</v>
      </c>
      <c r="R4" s="89" t="s">
        <v>67</v>
      </c>
      <c r="S4" s="90" t="s">
        <v>68</v>
      </c>
      <c r="T4" s="90" t="s">
        <v>69</v>
      </c>
      <c r="U4" s="91" t="s">
        <v>49</v>
      </c>
      <c r="V4" s="89" t="s">
        <v>67</v>
      </c>
      <c r="W4" s="90" t="s">
        <v>68</v>
      </c>
      <c r="X4" s="90" t="s">
        <v>69</v>
      </c>
      <c r="Y4" s="91" t="s">
        <v>49</v>
      </c>
      <c r="Z4" s="89" t="s">
        <v>67</v>
      </c>
      <c r="AA4" s="90" t="s">
        <v>68</v>
      </c>
      <c r="AB4" s="90" t="s">
        <v>69</v>
      </c>
      <c r="AC4" s="91" t="s">
        <v>49</v>
      </c>
    </row>
    <row r="5" spans="1:29" x14ac:dyDescent="0.25">
      <c r="A5" s="25"/>
      <c r="B5" s="27" t="s">
        <v>74</v>
      </c>
      <c r="C5" s="71"/>
      <c r="D5" s="96"/>
      <c r="E5" s="96"/>
      <c r="F5" s="96"/>
      <c r="G5" s="96"/>
      <c r="H5" s="92"/>
      <c r="I5" s="88"/>
      <c r="J5" s="93"/>
      <c r="K5" s="94"/>
      <c r="L5" s="94"/>
      <c r="M5" s="88"/>
      <c r="N5" s="93"/>
      <c r="O5" s="94"/>
      <c r="P5" s="94"/>
      <c r="Q5" s="88"/>
      <c r="R5" s="93"/>
      <c r="S5" s="94"/>
      <c r="T5" s="94"/>
      <c r="U5" s="88"/>
      <c r="V5" s="93"/>
      <c r="W5" s="94"/>
      <c r="X5" s="94"/>
      <c r="Y5" s="88"/>
      <c r="Z5" s="93"/>
      <c r="AA5" s="94"/>
      <c r="AB5" s="94"/>
      <c r="AC5" s="88"/>
    </row>
    <row r="6" spans="1:29" x14ac:dyDescent="0.25">
      <c r="A6" s="25"/>
      <c r="B6" s="72" t="s">
        <v>75</v>
      </c>
      <c r="C6" s="76"/>
      <c r="D6" s="77">
        <f>Buget_02!D6</f>
        <v>5760357.5</v>
      </c>
      <c r="E6" s="77">
        <f>Buget_02!E6</f>
        <v>3192905</v>
      </c>
      <c r="F6" s="77">
        <f>Buget_02!F6</f>
        <v>0</v>
      </c>
      <c r="G6" s="77">
        <f>Buget_02!G6</f>
        <v>2567452.5</v>
      </c>
      <c r="H6" s="92"/>
      <c r="I6" s="88"/>
      <c r="J6" s="93"/>
      <c r="K6" s="94"/>
      <c r="L6" s="94"/>
      <c r="M6" s="88"/>
      <c r="N6" s="93"/>
      <c r="O6" s="94"/>
      <c r="P6" s="94"/>
      <c r="Q6" s="88"/>
      <c r="R6" s="93"/>
      <c r="S6" s="94"/>
      <c r="T6" s="94"/>
      <c r="U6" s="88"/>
      <c r="V6" s="93"/>
      <c r="W6" s="94"/>
      <c r="X6" s="94"/>
      <c r="Y6" s="88"/>
      <c r="Z6" s="93"/>
      <c r="AA6" s="94"/>
      <c r="AB6" s="94"/>
      <c r="AC6" s="88"/>
    </row>
    <row r="7" spans="1:29" x14ac:dyDescent="0.25">
      <c r="A7" s="25"/>
      <c r="B7" s="119" t="s">
        <v>76</v>
      </c>
      <c r="C7" s="76"/>
      <c r="D7" s="163">
        <f>Buget_02!D7</f>
        <v>895900</v>
      </c>
      <c r="E7" s="163">
        <f>Buget_02!E7</f>
        <v>294650</v>
      </c>
      <c r="F7" s="163">
        <f>Buget_02!F7</f>
        <v>0</v>
      </c>
      <c r="G7" s="163">
        <f>Buget_02!G7</f>
        <v>601250</v>
      </c>
      <c r="H7" s="92"/>
      <c r="I7" s="88"/>
      <c r="J7" s="93"/>
      <c r="K7" s="94"/>
      <c r="L7" s="94"/>
      <c r="M7" s="88"/>
      <c r="N7" s="93"/>
      <c r="O7" s="94"/>
      <c r="P7" s="94"/>
      <c r="Q7" s="88"/>
      <c r="R7" s="93"/>
      <c r="S7" s="94"/>
      <c r="T7" s="94"/>
      <c r="U7" s="88"/>
      <c r="V7" s="93"/>
      <c r="W7" s="94"/>
      <c r="X7" s="94"/>
      <c r="Y7" s="88"/>
      <c r="Z7" s="93"/>
      <c r="AA7" s="94"/>
      <c r="AB7" s="94"/>
      <c r="AC7" s="88"/>
    </row>
    <row r="8" spans="1:29" ht="44.25" customHeight="1" x14ac:dyDescent="0.25">
      <c r="A8" s="25"/>
      <c r="B8" s="29" t="s">
        <v>57</v>
      </c>
      <c r="C8" s="32" t="str">
        <f>Buget_02!C8</f>
        <v xml:space="preserve">2.1.1.1 Evaluarea factorilor contribuitoare la excluziunea accesului la educație asupra tuturor categoriilor (dizabilități, de stradă, plasament urgență, în detenție) în mun. Chișinău </v>
      </c>
      <c r="D8" s="68">
        <f>Buget_02!D8</f>
        <v>363500</v>
      </c>
      <c r="E8" s="68">
        <f>Buget_02!E8</f>
        <v>151750</v>
      </c>
      <c r="F8" s="68">
        <f>Buget_02!F8</f>
        <v>0</v>
      </c>
      <c r="G8" s="68">
        <f>Buget_02!G8</f>
        <v>211750</v>
      </c>
      <c r="H8" s="92" t="s">
        <v>187</v>
      </c>
      <c r="I8" s="88"/>
      <c r="J8" s="93" t="s">
        <v>70</v>
      </c>
      <c r="K8" s="94" t="s">
        <v>70</v>
      </c>
      <c r="L8" s="94" t="s">
        <v>70</v>
      </c>
      <c r="M8" s="88" t="s">
        <v>70</v>
      </c>
      <c r="N8" s="93" t="s">
        <v>70</v>
      </c>
      <c r="O8" s="94" t="s">
        <v>70</v>
      </c>
      <c r="P8" s="94" t="s">
        <v>70</v>
      </c>
      <c r="Q8" s="88" t="s">
        <v>70</v>
      </c>
      <c r="R8" s="93" t="s">
        <v>70</v>
      </c>
      <c r="S8" s="94" t="s">
        <v>70</v>
      </c>
      <c r="T8" s="94" t="s">
        <v>70</v>
      </c>
      <c r="U8" s="88" t="s">
        <v>70</v>
      </c>
      <c r="V8" s="93" t="s">
        <v>70</v>
      </c>
      <c r="W8" s="94" t="s">
        <v>70</v>
      </c>
      <c r="X8" s="94" t="s">
        <v>70</v>
      </c>
      <c r="Y8" s="88" t="s">
        <v>70</v>
      </c>
      <c r="Z8" s="93" t="s">
        <v>70</v>
      </c>
      <c r="AA8" s="94" t="s">
        <v>70</v>
      </c>
      <c r="AB8" s="94" t="s">
        <v>70</v>
      </c>
      <c r="AC8" s="88" t="s">
        <v>70</v>
      </c>
    </row>
    <row r="9" spans="1:29" ht="39" customHeight="1" x14ac:dyDescent="0.25">
      <c r="A9" s="25"/>
      <c r="B9" s="29" t="s">
        <v>58</v>
      </c>
      <c r="C9" s="32" t="str">
        <f>Buget_02!C9</f>
        <v>2.1.1.2 Evaluarea situației socio-financiare a familiilor cu copii cu cerințe educaționale speciale (CES) inclusiv copii cu dizabilități, de stradă, plasament de urgență, instituțiile penitenciare și alții (3.4.2)</v>
      </c>
      <c r="D9" s="68">
        <f>Buget_02!D9</f>
        <v>159750</v>
      </c>
      <c r="E9" s="68">
        <f>Buget_02!E9</f>
        <v>82750</v>
      </c>
      <c r="F9" s="68">
        <f>Buget_02!F9</f>
        <v>0</v>
      </c>
      <c r="G9" s="68">
        <f>Buget_02!G9</f>
        <v>77000</v>
      </c>
      <c r="H9" s="92" t="s">
        <v>188</v>
      </c>
      <c r="I9" s="88"/>
      <c r="J9" s="93"/>
      <c r="K9" s="94"/>
      <c r="L9" s="94"/>
      <c r="M9" s="88"/>
      <c r="N9" s="93" t="s">
        <v>70</v>
      </c>
      <c r="O9" s="94" t="s">
        <v>70</v>
      </c>
      <c r="P9" s="94" t="s">
        <v>70</v>
      </c>
      <c r="Q9" s="88" t="s">
        <v>70</v>
      </c>
      <c r="R9" s="93"/>
      <c r="S9" s="94"/>
      <c r="T9" s="94"/>
      <c r="U9" s="88"/>
      <c r="V9" s="93"/>
      <c r="W9" s="94"/>
      <c r="X9" s="94"/>
      <c r="Y9" s="88"/>
      <c r="Z9" s="93"/>
      <c r="AA9" s="94"/>
      <c r="AB9" s="94"/>
      <c r="AC9" s="88"/>
    </row>
    <row r="10" spans="1:29" ht="44.25" customHeight="1" x14ac:dyDescent="0.25">
      <c r="A10" s="25"/>
      <c r="B10" s="29" t="s">
        <v>120</v>
      </c>
      <c r="C10" s="32" t="str">
        <f>Buget_02!C10</f>
        <v>2.1.1.3 Eficientizarea coordonării dintre DGPDC și DGETS (ordin intersectorial, comisia interdisciplinară) pentru asigurarea fluxul actualizat de informație, intervenții rapide, inclusiv în baza sistemului de e-management a cazului</v>
      </c>
      <c r="D10" s="68">
        <f>Buget_02!D10</f>
        <v>35150</v>
      </c>
      <c r="E10" s="68">
        <f>Buget_02!E10</f>
        <v>35150</v>
      </c>
      <c r="F10" s="68">
        <f>Buget_02!F10</f>
        <v>0</v>
      </c>
      <c r="G10" s="68">
        <f>Buget_02!G10</f>
        <v>0</v>
      </c>
      <c r="H10" s="92" t="s">
        <v>189</v>
      </c>
      <c r="I10" s="88" t="s">
        <v>190</v>
      </c>
      <c r="J10" s="93"/>
      <c r="K10" s="94"/>
      <c r="L10" s="94"/>
      <c r="M10" s="88"/>
      <c r="N10" s="93" t="s">
        <v>70</v>
      </c>
      <c r="O10" s="94" t="s">
        <v>70</v>
      </c>
      <c r="P10" s="94" t="s">
        <v>70</v>
      </c>
      <c r="Q10" s="88" t="s">
        <v>70</v>
      </c>
      <c r="R10" s="93"/>
      <c r="S10" s="94"/>
      <c r="T10" s="94"/>
      <c r="U10" s="88"/>
      <c r="V10" s="93"/>
      <c r="W10" s="94"/>
      <c r="X10" s="94"/>
      <c r="Y10" s="88"/>
      <c r="Z10" s="93"/>
      <c r="AA10" s="94"/>
      <c r="AB10" s="94"/>
      <c r="AC10" s="88"/>
    </row>
    <row r="11" spans="1:29" ht="37.5" customHeight="1" x14ac:dyDescent="0.25">
      <c r="A11" s="25"/>
      <c r="B11" s="29" t="s">
        <v>121</v>
      </c>
      <c r="C11" s="32" t="str">
        <f>Buget_02!C11</f>
        <v>2.1.1.4 Consolidarea competențelor cadrelor didactice, asistenților sociali, specialiști din servicii în facilitarea integrării copiilor (școală, grădinița), abilitaților de comunicare, mediere</v>
      </c>
      <c r="D11" s="68">
        <f>Buget_02!D11</f>
        <v>107500</v>
      </c>
      <c r="E11" s="68">
        <f>Buget_02!E11</f>
        <v>0</v>
      </c>
      <c r="F11" s="68">
        <f>Buget_02!F11</f>
        <v>0</v>
      </c>
      <c r="G11" s="68">
        <f>Buget_02!G11</f>
        <v>107500</v>
      </c>
      <c r="H11" s="92" t="s">
        <v>188</v>
      </c>
      <c r="I11" s="88" t="s">
        <v>190</v>
      </c>
      <c r="J11" s="93"/>
      <c r="K11" s="94"/>
      <c r="L11" s="94"/>
      <c r="M11" s="88" t="s">
        <v>70</v>
      </c>
      <c r="N11" s="93"/>
      <c r="O11" s="94"/>
      <c r="P11" s="94"/>
      <c r="Q11" s="88" t="s">
        <v>70</v>
      </c>
      <c r="R11" s="93"/>
      <c r="S11" s="94"/>
      <c r="T11" s="94"/>
      <c r="U11" s="88" t="s">
        <v>70</v>
      </c>
      <c r="V11" s="93"/>
      <c r="W11" s="94"/>
      <c r="X11" s="94"/>
      <c r="Y11" s="88" t="s">
        <v>70</v>
      </c>
      <c r="Z11" s="93"/>
      <c r="AA11" s="94"/>
      <c r="AB11" s="94" t="s">
        <v>70</v>
      </c>
      <c r="AC11" s="88"/>
    </row>
    <row r="12" spans="1:29" ht="38.25" customHeight="1" x14ac:dyDescent="0.25">
      <c r="A12" s="25"/>
      <c r="B12" s="29" t="s">
        <v>122</v>
      </c>
      <c r="C12" s="32" t="str">
        <f>Buget_02!C12</f>
        <v>2.1.1.5 Actualizarea evidenței copiilor cu dizabilități, copiilor în detenție, copiilor de stradă, inclusiv prin intermediul sistemului e-management a cazului (3.4.1)</v>
      </c>
      <c r="D12" s="68">
        <f>Buget_02!D12</f>
        <v>0</v>
      </c>
      <c r="E12" s="68">
        <f>Buget_02!E12</f>
        <v>0</v>
      </c>
      <c r="F12" s="68">
        <f>Buget_02!F12</f>
        <v>0</v>
      </c>
      <c r="G12" s="68">
        <f>Buget_02!G12</f>
        <v>0</v>
      </c>
      <c r="H12" s="92" t="s">
        <v>192</v>
      </c>
      <c r="I12" s="88"/>
      <c r="J12" s="93"/>
      <c r="K12" s="94"/>
      <c r="L12" s="94"/>
      <c r="M12" s="88"/>
      <c r="N12" s="93"/>
      <c r="O12" s="94"/>
      <c r="P12" s="94"/>
      <c r="Q12" s="88"/>
      <c r="R12" s="93" t="s">
        <v>70</v>
      </c>
      <c r="S12" s="94" t="s">
        <v>70</v>
      </c>
      <c r="T12" s="94" t="s">
        <v>70</v>
      </c>
      <c r="U12" s="88" t="s">
        <v>70</v>
      </c>
      <c r="V12" s="93"/>
      <c r="W12" s="94"/>
      <c r="X12" s="94"/>
      <c r="Y12" s="88"/>
      <c r="Z12" s="93"/>
      <c r="AA12" s="94"/>
      <c r="AB12" s="94"/>
      <c r="AC12" s="88"/>
    </row>
    <row r="13" spans="1:29" ht="36" x14ac:dyDescent="0.25">
      <c r="A13" s="25"/>
      <c r="B13" s="29" t="s">
        <v>123</v>
      </c>
      <c r="C13" s="32" t="str">
        <f>Buget_02!C13</f>
        <v>2.1.1.6 Desfășurarea instruirilor și formărilor, inclusiv prin intermediul modulului online, pentru profesioniștii din domeniul educației și social privind toleranta, acceptare, nondiscriminare</v>
      </c>
      <c r="D13" s="68">
        <f>Buget_02!D13</f>
        <v>92500</v>
      </c>
      <c r="E13" s="68">
        <f>Buget_02!E13</f>
        <v>0</v>
      </c>
      <c r="F13" s="68">
        <f>Buget_02!F13</f>
        <v>0</v>
      </c>
      <c r="G13" s="68">
        <f>Buget_02!G13</f>
        <v>92500</v>
      </c>
      <c r="H13" s="92" t="s">
        <v>187</v>
      </c>
      <c r="I13" s="88"/>
      <c r="J13" s="93"/>
      <c r="K13" s="94"/>
      <c r="L13" s="94"/>
      <c r="M13" s="88"/>
      <c r="N13" s="93" t="s">
        <v>70</v>
      </c>
      <c r="O13" s="94" t="s">
        <v>70</v>
      </c>
      <c r="P13" s="94" t="s">
        <v>70</v>
      </c>
      <c r="Q13" s="88" t="s">
        <v>70</v>
      </c>
      <c r="R13" s="93"/>
      <c r="S13" s="94"/>
      <c r="T13" s="94"/>
      <c r="U13" s="88"/>
      <c r="V13" s="93"/>
      <c r="W13" s="94"/>
      <c r="X13" s="94"/>
      <c r="Y13" s="88"/>
      <c r="Z13" s="93"/>
      <c r="AA13" s="94"/>
      <c r="AB13" s="94"/>
      <c r="AC13" s="88"/>
    </row>
    <row r="14" spans="1:29" ht="24" x14ac:dyDescent="0.25">
      <c r="A14" s="25"/>
      <c r="B14" s="29" t="s">
        <v>137</v>
      </c>
      <c r="C14" s="32" t="str">
        <f>Buget_02!C14</f>
        <v>2.1.1.7 Depistarea copiilor în situație de stradă necuprinși de procesul educațional, referirea cazurilor spre mecanismele de examinare și facilitare înrolării</v>
      </c>
      <c r="D14" s="68">
        <f>Buget_02!D14</f>
        <v>0</v>
      </c>
      <c r="E14" s="68">
        <f>Buget_02!E14</f>
        <v>0</v>
      </c>
      <c r="F14" s="68">
        <f>Buget_02!F14</f>
        <v>0</v>
      </c>
      <c r="G14" s="68">
        <f>Buget_02!G14</f>
        <v>0</v>
      </c>
      <c r="H14" s="92" t="s">
        <v>188</v>
      </c>
      <c r="I14" s="88"/>
      <c r="J14" s="93"/>
      <c r="K14" s="94"/>
      <c r="L14" s="94"/>
      <c r="M14" s="88"/>
      <c r="N14" s="93"/>
      <c r="O14" s="94"/>
      <c r="P14" s="94"/>
      <c r="Q14" s="88"/>
      <c r="R14" s="93"/>
      <c r="S14" s="94"/>
      <c r="T14" s="94"/>
      <c r="U14" s="88"/>
      <c r="V14" s="93"/>
      <c r="W14" s="94"/>
      <c r="X14" s="94"/>
      <c r="Y14" s="88"/>
      <c r="Z14" s="93"/>
      <c r="AA14" s="94"/>
      <c r="AB14" s="94"/>
      <c r="AC14" s="88"/>
    </row>
    <row r="15" spans="1:29" ht="55.5" customHeight="1" x14ac:dyDescent="0.25">
      <c r="A15" s="25"/>
      <c r="B15" s="29" t="s">
        <v>175</v>
      </c>
      <c r="C15" s="32" t="str">
        <f>Buget_02!C15</f>
        <v xml:space="preserve">2.1.1.8 Elaborarea și operaționalizarea mecanismului de referire a cazului copiilor aflați în Penitenciarul nr. 13 și altor instituții de detenție, dotarea și asigurarea accesului de educație (inclusiv manuale) relevante treptei educaționale (inclusiv liceale) </v>
      </c>
      <c r="D15" s="68">
        <f>Buget_02!D15</f>
        <v>137500</v>
      </c>
      <c r="E15" s="68">
        <f>Buget_02!E15</f>
        <v>25000</v>
      </c>
      <c r="F15" s="68">
        <f>Buget_02!F15</f>
        <v>0</v>
      </c>
      <c r="G15" s="68">
        <f>Buget_02!G15</f>
        <v>112500</v>
      </c>
      <c r="H15" s="92" t="s">
        <v>193</v>
      </c>
      <c r="I15" s="88" t="s">
        <v>194</v>
      </c>
      <c r="J15" s="93"/>
      <c r="K15" s="94"/>
      <c r="L15" s="94"/>
      <c r="M15" s="88"/>
      <c r="N15" s="93"/>
      <c r="O15" s="94"/>
      <c r="P15" s="94"/>
      <c r="Q15" s="88"/>
      <c r="R15" s="93" t="s">
        <v>70</v>
      </c>
      <c r="S15" s="94" t="s">
        <v>70</v>
      </c>
      <c r="T15" s="94" t="s">
        <v>70</v>
      </c>
      <c r="U15" s="88" t="s">
        <v>70</v>
      </c>
      <c r="V15" s="93"/>
      <c r="W15" s="94"/>
      <c r="X15" s="94"/>
      <c r="Y15" s="88"/>
      <c r="Z15" s="93"/>
      <c r="AA15" s="94"/>
      <c r="AB15" s="94"/>
      <c r="AC15" s="88"/>
    </row>
    <row r="16" spans="1:29" x14ac:dyDescent="0.25">
      <c r="A16" s="25"/>
      <c r="B16" s="108" t="s">
        <v>77</v>
      </c>
      <c r="C16" s="31"/>
      <c r="D16" s="163">
        <f>Buget_02!D16</f>
        <v>376350</v>
      </c>
      <c r="E16" s="163">
        <f>Buget_02!E16</f>
        <v>61350</v>
      </c>
      <c r="F16" s="163">
        <f>Buget_02!F16</f>
        <v>0</v>
      </c>
      <c r="G16" s="68"/>
      <c r="H16" s="92"/>
      <c r="I16" s="88"/>
      <c r="J16" s="93"/>
      <c r="K16" s="94"/>
      <c r="L16" s="94"/>
      <c r="M16" s="88"/>
      <c r="N16" s="93"/>
      <c r="O16" s="94"/>
      <c r="P16" s="94"/>
      <c r="Q16" s="88"/>
      <c r="R16" s="93"/>
      <c r="S16" s="94"/>
      <c r="T16" s="94"/>
      <c r="U16" s="88"/>
      <c r="V16" s="93"/>
      <c r="W16" s="94"/>
      <c r="X16" s="94"/>
      <c r="Y16" s="88"/>
      <c r="Z16" s="93"/>
      <c r="AA16" s="94"/>
      <c r="AB16" s="94"/>
      <c r="AC16" s="88"/>
    </row>
    <row r="17" spans="1:29" ht="30" customHeight="1" x14ac:dyDescent="0.25">
      <c r="A17" s="25"/>
      <c r="B17" s="95" t="s">
        <v>78</v>
      </c>
      <c r="C17" s="31" t="str">
        <f>Buget_02!C17</f>
        <v xml:space="preserve">2.1.2.1 Evidența (localizarea, servicii, potențial oferire servicii) prestatorilor de servicii educaționale pentru copii în situație de stradă, copiilor cu dizabilități, etc </v>
      </c>
      <c r="D17" s="68">
        <f>Buget_02!D17</f>
        <v>100000</v>
      </c>
      <c r="E17" s="68">
        <f>Buget_02!E17</f>
        <v>0</v>
      </c>
      <c r="F17" s="68">
        <f>Buget_02!F17</f>
        <v>0</v>
      </c>
      <c r="G17" s="68">
        <f>Buget_02!G17</f>
        <v>100000</v>
      </c>
      <c r="H17" s="92" t="s">
        <v>193</v>
      </c>
      <c r="I17" s="88"/>
      <c r="J17" s="93"/>
      <c r="K17" s="94"/>
      <c r="L17" s="94" t="s">
        <v>70</v>
      </c>
      <c r="M17" s="88" t="s">
        <v>70</v>
      </c>
      <c r="N17" s="93"/>
      <c r="O17" s="94"/>
      <c r="P17" s="94"/>
      <c r="Q17" s="88"/>
      <c r="R17" s="93"/>
      <c r="S17" s="94"/>
      <c r="T17" s="94"/>
      <c r="U17" s="88"/>
      <c r="V17" s="93"/>
      <c r="W17" s="94"/>
      <c r="X17" s="94"/>
      <c r="Y17" s="88"/>
      <c r="Z17" s="93"/>
      <c r="AA17" s="94"/>
      <c r="AB17" s="94"/>
      <c r="AC17" s="88"/>
    </row>
    <row r="18" spans="1:29" ht="40.5" customHeight="1" x14ac:dyDescent="0.25">
      <c r="A18" s="25"/>
      <c r="B18" s="29" t="s">
        <v>79</v>
      </c>
      <c r="C18" s="31" t="str">
        <f>Buget_02!C18</f>
        <v>2.1.2.2 Consolidarea și extinderea serviciilor de reabilitare individuală pentru copii cu autism: logopedie, reabilitare cognitivă, ergoterapeutică. Dezvoltare programe și servicii de suport educațional în cadrul centrului</v>
      </c>
      <c r="D18" s="68">
        <f>Buget_02!D18</f>
        <v>0</v>
      </c>
      <c r="E18" s="68">
        <f>Buget_02!E18</f>
        <v>0</v>
      </c>
      <c r="F18" s="68">
        <f>Buget_02!F18</f>
        <v>0</v>
      </c>
      <c r="G18" s="68">
        <f>Buget_02!G18</f>
        <v>0</v>
      </c>
      <c r="H18" s="92" t="s">
        <v>191</v>
      </c>
      <c r="I18" s="88" t="s">
        <v>193</v>
      </c>
      <c r="J18" s="93" t="s">
        <v>70</v>
      </c>
      <c r="K18" s="94" t="s">
        <v>70</v>
      </c>
      <c r="L18" s="94" t="s">
        <v>70</v>
      </c>
      <c r="M18" s="88" t="s">
        <v>70</v>
      </c>
      <c r="N18" s="93" t="s">
        <v>70</v>
      </c>
      <c r="O18" s="94" t="s">
        <v>70</v>
      </c>
      <c r="P18" s="94" t="s">
        <v>70</v>
      </c>
      <c r="Q18" s="88" t="s">
        <v>70</v>
      </c>
      <c r="R18" s="93" t="s">
        <v>70</v>
      </c>
      <c r="S18" s="94" t="s">
        <v>70</v>
      </c>
      <c r="T18" s="94" t="s">
        <v>70</v>
      </c>
      <c r="U18" s="88" t="s">
        <v>70</v>
      </c>
      <c r="V18" s="93" t="s">
        <v>70</v>
      </c>
      <c r="W18" s="94" t="s">
        <v>70</v>
      </c>
      <c r="X18" s="94" t="s">
        <v>70</v>
      </c>
      <c r="Y18" s="88" t="s">
        <v>70</v>
      </c>
      <c r="Z18" s="93" t="s">
        <v>70</v>
      </c>
      <c r="AA18" s="94" t="s">
        <v>70</v>
      </c>
      <c r="AB18" s="94" t="s">
        <v>70</v>
      </c>
      <c r="AC18" s="88" t="s">
        <v>70</v>
      </c>
    </row>
    <row r="19" spans="1:29" ht="38.25" customHeight="1" x14ac:dyDescent="0.25">
      <c r="A19" s="25"/>
      <c r="B19" s="29" t="s">
        <v>124</v>
      </c>
      <c r="C19" s="31" t="str">
        <f>Buget_02!C19</f>
        <v>2.1.2.3 Consolidarea serviciilor individuale pentru copii cu dizabilități. Activități de reabilitare, socializare. Dezvoltare programe și servicii de suport școlar în cadrul centrului</v>
      </c>
      <c r="D19" s="68">
        <f>Buget_02!D19</f>
        <v>0</v>
      </c>
      <c r="E19" s="68">
        <f>Buget_02!E19</f>
        <v>0</v>
      </c>
      <c r="F19" s="68">
        <f>Buget_02!F19</f>
        <v>0</v>
      </c>
      <c r="G19" s="68">
        <f>Buget_02!G19</f>
        <v>0</v>
      </c>
      <c r="H19" s="92" t="s">
        <v>191</v>
      </c>
      <c r="I19" s="88"/>
      <c r="J19" s="93"/>
      <c r="K19" s="94"/>
      <c r="L19" s="94"/>
      <c r="M19" s="88"/>
      <c r="N19" s="93"/>
      <c r="O19" s="94"/>
      <c r="P19" s="94"/>
      <c r="Q19" s="88"/>
      <c r="R19" s="93" t="s">
        <v>70</v>
      </c>
      <c r="S19" s="94" t="s">
        <v>70</v>
      </c>
      <c r="T19" s="94" t="s">
        <v>70</v>
      </c>
      <c r="U19" s="88" t="s">
        <v>70</v>
      </c>
      <c r="V19" s="93"/>
      <c r="W19" s="94"/>
      <c r="X19" s="94"/>
      <c r="Y19" s="88"/>
      <c r="Z19" s="93"/>
      <c r="AA19" s="94"/>
      <c r="AB19" s="94"/>
      <c r="AC19" s="88"/>
    </row>
    <row r="20" spans="1:29" ht="39" customHeight="1" x14ac:dyDescent="0.25">
      <c r="A20" s="25"/>
      <c r="B20" s="29" t="s">
        <v>125</v>
      </c>
      <c r="C20" s="31" t="str">
        <f>Buget_02!C20</f>
        <v>2.1.2.4 Implementarea conform anexei nr. 1 și nr. 2,  din managementul de caz și perfectarea evaluării inițiale și evaluării  complexe a situației copilului cu dizabilități, inclusiv considerentele privind necesitățile educaționale</v>
      </c>
      <c r="D20" s="68">
        <f>Buget_02!D20</f>
        <v>0</v>
      </c>
      <c r="E20" s="68">
        <f>Buget_02!E20</f>
        <v>0</v>
      </c>
      <c r="F20" s="68">
        <f>Buget_02!F20</f>
        <v>0</v>
      </c>
      <c r="G20" s="68">
        <f>Buget_02!G20</f>
        <v>0</v>
      </c>
      <c r="H20" s="92" t="s">
        <v>188</v>
      </c>
      <c r="I20" s="88"/>
      <c r="J20" s="93"/>
      <c r="K20" s="94"/>
      <c r="L20" s="94" t="s">
        <v>70</v>
      </c>
      <c r="M20" s="88"/>
      <c r="N20" s="93"/>
      <c r="O20" s="94"/>
      <c r="P20" s="94" t="s">
        <v>70</v>
      </c>
      <c r="Q20" s="88"/>
      <c r="R20" s="93"/>
      <c r="S20" s="94"/>
      <c r="T20" s="94" t="s">
        <v>70</v>
      </c>
      <c r="U20" s="88"/>
      <c r="V20" s="93"/>
      <c r="W20" s="94"/>
      <c r="X20" s="94" t="s">
        <v>70</v>
      </c>
      <c r="Y20" s="88"/>
      <c r="Z20" s="93"/>
      <c r="AA20" s="94"/>
      <c r="AB20" s="94" t="s">
        <v>70</v>
      </c>
      <c r="AC20" s="88"/>
    </row>
    <row r="21" spans="1:29" ht="56.25" customHeight="1" x14ac:dyDescent="0.25">
      <c r="A21" s="25"/>
      <c r="B21" s="29" t="s">
        <v>126</v>
      </c>
      <c r="C21" s="31" t="str">
        <f>Buget_02!C21</f>
        <v>2.1.2.5 Implicarea specialiștilor Serviciului Social Echipa Mobilă în asigurarea de  consiliere și asistență a familiei și altor persoane implicate în procesul de incluziune a beneficiarilor (conform diagnozelor), inclusiv privind integrarea școlară.</v>
      </c>
      <c r="D21" s="68">
        <f>Buget_02!D21</f>
        <v>0</v>
      </c>
      <c r="E21" s="68">
        <f>Buget_02!E21</f>
        <v>0</v>
      </c>
      <c r="F21" s="68">
        <f>Buget_02!F21</f>
        <v>0</v>
      </c>
      <c r="G21" s="68">
        <f>Buget_02!G21</f>
        <v>0</v>
      </c>
      <c r="H21" s="92" t="s">
        <v>188</v>
      </c>
      <c r="I21" s="88"/>
      <c r="J21" s="93"/>
      <c r="K21" s="94"/>
      <c r="L21" s="94"/>
      <c r="M21" s="88"/>
      <c r="N21" s="93"/>
      <c r="O21" s="94"/>
      <c r="P21" s="94"/>
      <c r="Q21" s="88"/>
      <c r="R21" s="93"/>
      <c r="S21" s="94"/>
      <c r="T21" s="94"/>
      <c r="U21" s="88"/>
      <c r="V21" s="93"/>
      <c r="W21" s="94"/>
      <c r="X21" s="94"/>
      <c r="Y21" s="88"/>
      <c r="Z21" s="93"/>
      <c r="AA21" s="94"/>
      <c r="AB21" s="94"/>
      <c r="AC21" s="88"/>
    </row>
    <row r="22" spans="1:29" ht="42.75" customHeight="1" x14ac:dyDescent="0.25">
      <c r="A22" s="25"/>
      <c r="B22" s="29" t="s">
        <v>127</v>
      </c>
      <c r="C22" s="31" t="str">
        <f>Buget_02!C22</f>
        <v>2.1.2.6 Optimizarea relațiilor dintre beneficiari și familia acestuia și relațiile lui cu comunitatea prin orientarea terapiei de corectare, recuperare, compensare, adaptare și integrare școlară și socială</v>
      </c>
      <c r="D22" s="68">
        <f>Buget_02!D22</f>
        <v>0</v>
      </c>
      <c r="E22" s="68">
        <f>Buget_02!E22</f>
        <v>0</v>
      </c>
      <c r="F22" s="68">
        <f>Buget_02!F22</f>
        <v>0</v>
      </c>
      <c r="G22" s="68">
        <f>Buget_02!G22</f>
        <v>0</v>
      </c>
      <c r="H22" s="92" t="s">
        <v>188</v>
      </c>
      <c r="I22" s="88"/>
      <c r="J22" s="93"/>
      <c r="K22" s="94"/>
      <c r="L22" s="94"/>
      <c r="M22" s="88"/>
      <c r="N22" s="93"/>
      <c r="O22" s="94"/>
      <c r="P22" s="94"/>
      <c r="Q22" s="88"/>
      <c r="R22" s="93"/>
      <c r="S22" s="94"/>
      <c r="T22" s="94"/>
      <c r="U22" s="88"/>
      <c r="V22" s="93"/>
      <c r="W22" s="94"/>
      <c r="X22" s="94"/>
      <c r="Y22" s="88"/>
      <c r="Z22" s="93"/>
      <c r="AA22" s="94"/>
      <c r="AB22" s="94"/>
      <c r="AC22" s="88"/>
    </row>
    <row r="23" spans="1:29" ht="36" customHeight="1" x14ac:dyDescent="0.25">
      <c r="A23" s="25"/>
      <c r="B23" s="29" t="s">
        <v>128</v>
      </c>
      <c r="C23" s="31" t="str">
        <f>Buget_02!C23</f>
        <v xml:space="preserve">2.1.2.7 Elaborarea metodologiei accesibile specializate în instruirea copiilor străzii, realizarea acesteia prin intermediul serviciilor municipale </v>
      </c>
      <c r="D23" s="68">
        <f>Buget_02!D23</f>
        <v>276350</v>
      </c>
      <c r="E23" s="68">
        <f>Buget_02!E23</f>
        <v>61350</v>
      </c>
      <c r="F23" s="68">
        <f>Buget_02!F23</f>
        <v>0</v>
      </c>
      <c r="G23" s="68">
        <f>Buget_02!G23</f>
        <v>215000</v>
      </c>
      <c r="H23" s="92" t="s">
        <v>188</v>
      </c>
      <c r="I23" s="88"/>
      <c r="J23" s="93"/>
      <c r="K23" s="94"/>
      <c r="L23" s="94"/>
      <c r="M23" s="88"/>
      <c r="N23" s="93"/>
      <c r="O23" s="94"/>
      <c r="P23" s="94"/>
      <c r="Q23" s="88"/>
      <c r="R23" s="93" t="s">
        <v>70</v>
      </c>
      <c r="S23" s="94" t="s">
        <v>70</v>
      </c>
      <c r="T23" s="94" t="s">
        <v>70</v>
      </c>
      <c r="U23" s="88" t="s">
        <v>70</v>
      </c>
      <c r="V23" s="93"/>
      <c r="W23" s="94"/>
      <c r="X23" s="94"/>
      <c r="Y23" s="88"/>
      <c r="Z23" s="93"/>
      <c r="AA23" s="94"/>
      <c r="AB23" s="94"/>
      <c r="AC23" s="88"/>
    </row>
    <row r="24" spans="1:29" ht="36" customHeight="1" x14ac:dyDescent="0.25">
      <c r="A24" s="25"/>
      <c r="B24" s="29" t="s">
        <v>129</v>
      </c>
      <c r="C24" s="31" t="str">
        <f>Buget_02!C24</f>
        <v>2.1.2.8 Alocarea resurselor financiare suplimentare pentru dotarea centrelor de resurse și suplinirea coeficientului (50-50% la contribuția MECC) pentru copii cu dizabilități</v>
      </c>
      <c r="D24" s="68">
        <f>Buget_02!D24</f>
        <v>0</v>
      </c>
      <c r="E24" s="68">
        <f>Buget_02!E24</f>
        <v>0</v>
      </c>
      <c r="F24" s="68">
        <f>Buget_02!F24</f>
        <v>0</v>
      </c>
      <c r="G24" s="68">
        <f>Buget_02!G24</f>
        <v>0</v>
      </c>
      <c r="H24" s="92" t="s">
        <v>193</v>
      </c>
      <c r="I24" s="88"/>
      <c r="J24" s="93"/>
      <c r="K24" s="94"/>
      <c r="L24" s="94"/>
      <c r="M24" s="88"/>
      <c r="N24" s="93"/>
      <c r="O24" s="94"/>
      <c r="P24" s="94"/>
      <c r="Q24" s="88"/>
      <c r="R24" s="93" t="s">
        <v>70</v>
      </c>
      <c r="S24" s="94" t="s">
        <v>70</v>
      </c>
      <c r="T24" s="94" t="s">
        <v>70</v>
      </c>
      <c r="U24" s="88" t="s">
        <v>70</v>
      </c>
      <c r="V24" s="93"/>
      <c r="W24" s="94"/>
      <c r="X24" s="94"/>
      <c r="Y24" s="88"/>
      <c r="Z24" s="93"/>
      <c r="AA24" s="94"/>
      <c r="AB24" s="94"/>
      <c r="AC24" s="88"/>
    </row>
    <row r="25" spans="1:29" x14ac:dyDescent="0.25">
      <c r="A25" s="25"/>
      <c r="B25" s="108" t="s">
        <v>80</v>
      </c>
      <c r="C25" s="32"/>
      <c r="D25" s="163">
        <f>Buget_02!D25</f>
        <v>3085607.5</v>
      </c>
      <c r="E25" s="163">
        <f>Buget_02!E25</f>
        <v>1736905</v>
      </c>
      <c r="F25" s="163">
        <f>Buget_02!F25</f>
        <v>0</v>
      </c>
      <c r="G25" s="163">
        <f>Buget_02!G25</f>
        <v>1348702.5</v>
      </c>
      <c r="H25" s="92"/>
      <c r="I25" s="88"/>
      <c r="J25" s="93"/>
      <c r="K25" s="94"/>
      <c r="L25" s="94"/>
      <c r="M25" s="88"/>
      <c r="N25" s="93"/>
      <c r="O25" s="94"/>
      <c r="P25" s="94"/>
      <c r="Q25" s="88"/>
      <c r="R25" s="93"/>
      <c r="S25" s="94"/>
      <c r="T25" s="94"/>
      <c r="U25" s="88"/>
      <c r="V25" s="93"/>
      <c r="W25" s="94"/>
      <c r="X25" s="94"/>
      <c r="Y25" s="88"/>
      <c r="Z25" s="93"/>
      <c r="AA25" s="94"/>
      <c r="AB25" s="94"/>
      <c r="AC25" s="88"/>
    </row>
    <row r="26" spans="1:29" ht="23.25" customHeight="1" x14ac:dyDescent="0.25">
      <c r="A26" s="25"/>
      <c r="B26" s="95" t="s">
        <v>93</v>
      </c>
      <c r="C26" s="32" t="str">
        <f>Buget_02!C26</f>
        <v>2.1.3.1 Elaborarea programului de orientare profesională pentru absolvenții școlii gimnaziale și liceale bazate pe testarea și evaluarea aptitudinilor individuale și necesitățile pieței de muncă pentru următorii ani și decenii</v>
      </c>
      <c r="D26" s="68">
        <f>Buget_02!D26</f>
        <v>880202.5</v>
      </c>
      <c r="E26" s="68">
        <f>Buget_02!E26</f>
        <v>292702.5</v>
      </c>
      <c r="F26" s="68">
        <f>Buget_02!F26</f>
        <v>0</v>
      </c>
      <c r="G26" s="68">
        <f>Buget_02!G26</f>
        <v>587500</v>
      </c>
      <c r="H26" s="92" t="s">
        <v>193</v>
      </c>
      <c r="I26" s="88"/>
      <c r="J26" s="93"/>
      <c r="K26" s="94"/>
      <c r="L26" s="94"/>
      <c r="M26" s="88"/>
      <c r="N26" s="93" t="s">
        <v>70</v>
      </c>
      <c r="O26" s="94" t="s">
        <v>70</v>
      </c>
      <c r="P26" s="94" t="s">
        <v>70</v>
      </c>
      <c r="Q26" s="88" t="s">
        <v>70</v>
      </c>
      <c r="R26" s="93"/>
      <c r="S26" s="94"/>
      <c r="T26" s="94"/>
      <c r="U26" s="88"/>
      <c r="V26" s="93"/>
      <c r="W26" s="94"/>
      <c r="X26" s="94"/>
      <c r="Y26" s="88"/>
      <c r="Z26" s="93"/>
      <c r="AA26" s="94"/>
      <c r="AB26" s="94"/>
      <c r="AC26" s="88"/>
    </row>
    <row r="27" spans="1:29" ht="30" customHeight="1" x14ac:dyDescent="0.25">
      <c r="A27" s="25"/>
      <c r="B27" s="95" t="s">
        <v>94</v>
      </c>
      <c r="C27" s="32" t="str">
        <f>Buget_02!C27</f>
        <v>2.1.3.2 Crearea secției responsabile de orientarea profesională, ghidare în carieră a elevilor în cadrul DGETS, consolidarea capacităților</v>
      </c>
      <c r="D27" s="68">
        <f>Buget_02!D27</f>
        <v>12500</v>
      </c>
      <c r="E27" s="68">
        <f>Buget_02!E27</f>
        <v>12500</v>
      </c>
      <c r="F27" s="68">
        <f>Buget_02!F27</f>
        <v>0</v>
      </c>
      <c r="G27" s="68">
        <f>Buget_02!G27</f>
        <v>0</v>
      </c>
      <c r="H27" s="92" t="s">
        <v>193</v>
      </c>
      <c r="I27" s="88" t="s">
        <v>195</v>
      </c>
      <c r="J27" s="93"/>
      <c r="K27" s="94"/>
      <c r="L27" s="94"/>
      <c r="M27" s="88"/>
      <c r="N27" s="93" t="s">
        <v>70</v>
      </c>
      <c r="O27" s="94" t="s">
        <v>70</v>
      </c>
      <c r="P27" s="94" t="s">
        <v>70</v>
      </c>
      <c r="Q27" s="88" t="s">
        <v>70</v>
      </c>
      <c r="R27" s="93" t="s">
        <v>70</v>
      </c>
      <c r="S27" s="94" t="s">
        <v>70</v>
      </c>
      <c r="T27" s="94" t="s">
        <v>70</v>
      </c>
      <c r="U27" s="88" t="s">
        <v>70</v>
      </c>
      <c r="V27" s="93"/>
      <c r="W27" s="94"/>
      <c r="X27" s="94"/>
      <c r="Y27" s="88"/>
      <c r="Z27" s="93"/>
      <c r="AA27" s="94"/>
      <c r="AB27" s="94"/>
      <c r="AC27" s="88"/>
    </row>
    <row r="28" spans="1:29" ht="42.75" customHeight="1" x14ac:dyDescent="0.25">
      <c r="A28" s="25"/>
      <c r="B28" s="95" t="s">
        <v>138</v>
      </c>
      <c r="C28" s="32" t="str">
        <f>Buget_02!C28</f>
        <v>2.1.3.3 Elaborarea programului municipal de ghidare în carieră. Îmbunătățirea conținutului orelor de orientarea profesională, inclusiv elaborarea unui curs on-line la distanță accesibile pentru copii și tinerii doritori</v>
      </c>
      <c r="D28" s="68">
        <f>Buget_02!D28</f>
        <v>880202.5</v>
      </c>
      <c r="E28" s="68">
        <f>Buget_02!E28</f>
        <v>292702.5</v>
      </c>
      <c r="F28" s="68">
        <f>Buget_02!F28</f>
        <v>0</v>
      </c>
      <c r="G28" s="68">
        <f>Buget_02!G28</f>
        <v>587500</v>
      </c>
      <c r="H28" s="92" t="s">
        <v>193</v>
      </c>
      <c r="I28" s="88"/>
      <c r="J28" s="93"/>
      <c r="K28" s="94"/>
      <c r="L28" s="94"/>
      <c r="M28" s="88"/>
      <c r="N28" s="93" t="s">
        <v>70</v>
      </c>
      <c r="O28" s="94" t="s">
        <v>70</v>
      </c>
      <c r="P28" s="94" t="s">
        <v>70</v>
      </c>
      <c r="Q28" s="88" t="s">
        <v>70</v>
      </c>
      <c r="R28" s="93"/>
      <c r="S28" s="94"/>
      <c r="T28" s="94"/>
      <c r="U28" s="88"/>
      <c r="V28" s="93"/>
      <c r="W28" s="94"/>
      <c r="X28" s="94"/>
      <c r="Y28" s="88"/>
      <c r="Z28" s="93"/>
      <c r="AA28" s="94"/>
      <c r="AB28" s="94"/>
      <c r="AC28" s="88"/>
    </row>
    <row r="29" spans="1:29" ht="53.25" customHeight="1" x14ac:dyDescent="0.25">
      <c r="A29" s="25"/>
      <c r="B29" s="95" t="s">
        <v>139</v>
      </c>
      <c r="C29" s="32" t="str">
        <f>Buget_02!C29</f>
        <v>2.1.3.4 Formarea grupurilor mixte profesionale angajator-cadru didactic în domeniile principale de angajare relevante tinerilor pentru determinarea deprinderilor necesare angajatorilor și evaluarea formării acestora în sistemul educațional municipal</v>
      </c>
      <c r="D29" s="68">
        <f>Buget_02!D29</f>
        <v>172702.5</v>
      </c>
      <c r="E29" s="68">
        <f>Buget_02!E29</f>
        <v>86500</v>
      </c>
      <c r="F29" s="68">
        <f>Buget_02!F29</f>
        <v>0</v>
      </c>
      <c r="G29" s="68">
        <f>Buget_02!G29</f>
        <v>86202.5</v>
      </c>
      <c r="H29" s="92" t="s">
        <v>193</v>
      </c>
      <c r="I29" s="88"/>
      <c r="J29" s="93"/>
      <c r="K29" s="94"/>
      <c r="L29" s="94"/>
      <c r="M29" s="88"/>
      <c r="N29" s="93"/>
      <c r="O29" s="94"/>
      <c r="P29" s="94"/>
      <c r="Q29" s="88"/>
      <c r="R29" s="93" t="s">
        <v>70</v>
      </c>
      <c r="S29" s="94" t="s">
        <v>70</v>
      </c>
      <c r="T29" s="94" t="s">
        <v>70</v>
      </c>
      <c r="U29" s="88" t="s">
        <v>70</v>
      </c>
      <c r="V29" s="93"/>
      <c r="W29" s="94"/>
      <c r="X29" s="94"/>
      <c r="Y29" s="88"/>
      <c r="Z29" s="93"/>
      <c r="AA29" s="94"/>
      <c r="AB29" s="94"/>
      <c r="AC29" s="88"/>
    </row>
    <row r="30" spans="1:29" ht="39.75" customHeight="1" x14ac:dyDescent="0.25">
      <c r="A30" s="25"/>
      <c r="B30" s="95" t="s">
        <v>140</v>
      </c>
      <c r="C30" s="32" t="str">
        <f>Buget_02!C30</f>
        <v>2.1.3.5 Elaborarea și operaționalizarea programului de susținere a internshipului profesional de scurtă durată pentru vârstă post-gimnazială la angajatori din mun. Chișinău</v>
      </c>
      <c r="D30" s="68">
        <f>Buget_02!D30</f>
        <v>1140000</v>
      </c>
      <c r="E30" s="68">
        <f>Buget_02!E30</f>
        <v>1052500</v>
      </c>
      <c r="F30" s="68">
        <f>Buget_02!F30</f>
        <v>0</v>
      </c>
      <c r="G30" s="68">
        <f>Buget_02!G30</f>
        <v>87500</v>
      </c>
      <c r="H30" s="92" t="s">
        <v>193</v>
      </c>
      <c r="I30" s="88"/>
      <c r="J30" s="93"/>
      <c r="K30" s="94"/>
      <c r="L30" s="94"/>
      <c r="M30" s="88"/>
      <c r="N30" s="93"/>
      <c r="O30" s="94"/>
      <c r="P30" s="94"/>
      <c r="Q30" s="88"/>
      <c r="R30" s="93" t="s">
        <v>70</v>
      </c>
      <c r="S30" s="94" t="s">
        <v>70</v>
      </c>
      <c r="T30" s="94" t="s">
        <v>70</v>
      </c>
      <c r="U30" s="88" t="s">
        <v>70</v>
      </c>
      <c r="V30" s="93"/>
      <c r="W30" s="94"/>
      <c r="X30" s="94"/>
      <c r="Y30" s="88"/>
      <c r="Z30" s="93"/>
      <c r="AA30" s="94"/>
      <c r="AB30" s="94"/>
      <c r="AC30" s="88"/>
    </row>
    <row r="31" spans="1:29" x14ac:dyDescent="0.25">
      <c r="A31" s="25"/>
      <c r="B31" s="108" t="s">
        <v>81</v>
      </c>
      <c r="C31" s="32"/>
      <c r="D31" s="163">
        <f>Buget_02!D31</f>
        <v>1402500</v>
      </c>
      <c r="E31" s="163">
        <f>Buget_02!E31</f>
        <v>1100000</v>
      </c>
      <c r="F31" s="163">
        <f>Buget_02!F31</f>
        <v>0</v>
      </c>
      <c r="G31" s="163">
        <f>Buget_02!G31</f>
        <v>302500</v>
      </c>
      <c r="H31" s="92"/>
      <c r="I31" s="88"/>
      <c r="J31" s="93"/>
      <c r="K31" s="94"/>
      <c r="L31" s="94"/>
      <c r="M31" s="88"/>
      <c r="N31" s="93"/>
      <c r="O31" s="94"/>
      <c r="P31" s="94"/>
      <c r="Q31" s="88"/>
      <c r="R31" s="93"/>
      <c r="S31" s="94"/>
      <c r="T31" s="94"/>
      <c r="U31" s="88"/>
      <c r="V31" s="93"/>
      <c r="W31" s="94"/>
      <c r="X31" s="94"/>
      <c r="Y31" s="88"/>
      <c r="Z31" s="93"/>
      <c r="AA31" s="94"/>
      <c r="AB31" s="94"/>
      <c r="AC31" s="88"/>
    </row>
    <row r="32" spans="1:29" ht="24.75" customHeight="1" x14ac:dyDescent="0.25">
      <c r="A32" s="25"/>
      <c r="B32" s="95" t="s">
        <v>91</v>
      </c>
      <c r="C32" s="32" t="str">
        <f>Buget_02!C32</f>
        <v>2.1.4.1 Evaluarea instituțiilor de învățămînt extrașcolar din perspectiva relevanței serviciilor și deprinderilor formate copiilor și tinerilor (11 entități), formularea recomandărilor pentru reconfigurarea, perfecționarea serviciilor de dezvoltare personală și profesională prestate</v>
      </c>
      <c r="D32" s="68">
        <f>Buget_02!D32</f>
        <v>165000</v>
      </c>
      <c r="E32" s="68">
        <f>Buget_02!E32</f>
        <v>0</v>
      </c>
      <c r="F32" s="68">
        <f>Buget_02!F32</f>
        <v>0</v>
      </c>
      <c r="G32" s="68">
        <f>Buget_02!G32</f>
        <v>165000</v>
      </c>
      <c r="H32" s="92" t="s">
        <v>193</v>
      </c>
      <c r="I32" s="88"/>
      <c r="J32" s="93"/>
      <c r="K32" s="94"/>
      <c r="L32" s="94"/>
      <c r="M32" s="88"/>
      <c r="N32" s="93" t="s">
        <v>70</v>
      </c>
      <c r="O32" s="94" t="s">
        <v>70</v>
      </c>
      <c r="P32" s="94" t="s">
        <v>70</v>
      </c>
      <c r="Q32" s="88" t="s">
        <v>70</v>
      </c>
      <c r="R32" s="93"/>
      <c r="S32" s="94"/>
      <c r="T32" s="94"/>
      <c r="U32" s="88"/>
      <c r="V32" s="93"/>
      <c r="W32" s="94"/>
      <c r="X32" s="94"/>
      <c r="Y32" s="88"/>
      <c r="Z32" s="93"/>
      <c r="AA32" s="94"/>
      <c r="AB32" s="94"/>
      <c r="AC32" s="88"/>
    </row>
    <row r="33" spans="1:29" ht="33.75" customHeight="1" x14ac:dyDescent="0.25">
      <c r="A33" s="25"/>
      <c r="B33" s="95" t="s">
        <v>92</v>
      </c>
      <c r="C33" s="32" t="str">
        <f>Buget_02!C33</f>
        <v>2.1.4.2 Implementarea programului municipal de modernizare a instituțiilor extrașcolare, inclusiv dotarea cu echipamente moderne</v>
      </c>
      <c r="D33" s="68">
        <f>Buget_02!D33</f>
        <v>1237500</v>
      </c>
      <c r="E33" s="68">
        <f>Buget_02!E33</f>
        <v>1100000</v>
      </c>
      <c r="F33" s="68">
        <f>Buget_02!F33</f>
        <v>0</v>
      </c>
      <c r="G33" s="68">
        <f>Buget_02!G33</f>
        <v>137500</v>
      </c>
      <c r="H33" s="92" t="s">
        <v>187</v>
      </c>
      <c r="I33" s="88"/>
      <c r="J33" s="93"/>
      <c r="K33" s="94"/>
      <c r="L33" s="94"/>
      <c r="M33" s="88"/>
      <c r="N33" s="93"/>
      <c r="O33" s="94"/>
      <c r="P33" s="94"/>
      <c r="Q33" s="88"/>
      <c r="R33" s="93" t="s">
        <v>70</v>
      </c>
      <c r="S33" s="94" t="s">
        <v>70</v>
      </c>
      <c r="T33" s="94" t="s">
        <v>70</v>
      </c>
      <c r="U33" s="88" t="s">
        <v>70</v>
      </c>
      <c r="V33" s="93" t="s">
        <v>70</v>
      </c>
      <c r="W33" s="94" t="s">
        <v>70</v>
      </c>
      <c r="X33" s="94" t="s">
        <v>70</v>
      </c>
      <c r="Y33" s="88" t="s">
        <v>70</v>
      </c>
      <c r="Z33" s="93"/>
      <c r="AA33" s="94"/>
      <c r="AB33" s="94"/>
      <c r="AC33" s="88"/>
    </row>
    <row r="34" spans="1:29" ht="38.25" customHeight="1" x14ac:dyDescent="0.25">
      <c r="A34" s="25"/>
      <c r="B34" s="95" t="s">
        <v>130</v>
      </c>
      <c r="C34" s="32" t="str">
        <f>Buget_02!C34</f>
        <v>2.1.4.3 Reparația și dotarea Centrelor Comunitare pentru Copii și Tineri cu prestarea serviciilor de participare, leadership și dezvoltarea profesională a tinerilor (1.4.3).</v>
      </c>
      <c r="D34" s="68">
        <f>Buget_02!D34</f>
        <v>0</v>
      </c>
      <c r="E34" s="68">
        <f>Buget_02!E34</f>
        <v>0</v>
      </c>
      <c r="F34" s="68">
        <f>Buget_02!F34</f>
        <v>0</v>
      </c>
      <c r="G34" s="68">
        <f>Buget_02!G34</f>
        <v>0</v>
      </c>
      <c r="H34" s="92" t="s">
        <v>191</v>
      </c>
      <c r="I34" s="88"/>
      <c r="J34" s="93"/>
      <c r="K34" s="94"/>
      <c r="L34" s="94"/>
      <c r="M34" s="88"/>
      <c r="N34" s="93"/>
      <c r="O34" s="94"/>
      <c r="P34" s="94"/>
      <c r="Q34" s="88"/>
      <c r="R34" s="93" t="s">
        <v>70</v>
      </c>
      <c r="S34" s="94" t="s">
        <v>70</v>
      </c>
      <c r="T34" s="94" t="s">
        <v>70</v>
      </c>
      <c r="U34" s="88" t="s">
        <v>70</v>
      </c>
      <c r="V34" s="93"/>
      <c r="W34" s="94"/>
      <c r="X34" s="94"/>
      <c r="Y34" s="88"/>
      <c r="Z34" s="93"/>
      <c r="AA34" s="94"/>
      <c r="AB34" s="94"/>
      <c r="AC34" s="88"/>
    </row>
    <row r="35" spans="1:29" ht="36.75" customHeight="1" x14ac:dyDescent="0.25">
      <c r="A35" s="25"/>
      <c r="B35" s="95" t="s">
        <v>131</v>
      </c>
      <c r="C35" s="32" t="str">
        <f>Buget_02!C35</f>
        <v>2.1.4.4  Reparația Serviciului social Centrul de reabilitare pentru copii cu dizabilități „Atenție” cu consolidarea sprijinului pentru serviciile  educaționale a copiilor cu dizabilități. (1.4.6).</v>
      </c>
      <c r="D35" s="68">
        <f>Buget_02!D35</f>
        <v>0</v>
      </c>
      <c r="E35" s="68">
        <f>Buget_02!E35</f>
        <v>0</v>
      </c>
      <c r="F35" s="68">
        <f>Buget_02!F35</f>
        <v>0</v>
      </c>
      <c r="G35" s="68">
        <f>Buget_02!G35</f>
        <v>0</v>
      </c>
      <c r="H35" s="92" t="s">
        <v>191</v>
      </c>
      <c r="I35" s="88"/>
      <c r="J35" s="93"/>
      <c r="K35" s="94"/>
      <c r="L35" s="94"/>
      <c r="M35" s="88"/>
      <c r="N35" s="93"/>
      <c r="O35" s="94"/>
      <c r="P35" s="94"/>
      <c r="Q35" s="88"/>
      <c r="R35" s="93" t="s">
        <v>70</v>
      </c>
      <c r="S35" s="94" t="s">
        <v>70</v>
      </c>
      <c r="T35" s="94" t="s">
        <v>70</v>
      </c>
      <c r="U35" s="88" t="s">
        <v>70</v>
      </c>
      <c r="V35" s="93"/>
      <c r="W35" s="94"/>
      <c r="X35" s="94"/>
      <c r="Y35" s="88"/>
      <c r="Z35" s="93"/>
      <c r="AA35" s="94"/>
      <c r="AB35" s="94"/>
      <c r="AC35" s="88"/>
    </row>
    <row r="36" spans="1:29" ht="28.5" customHeight="1" x14ac:dyDescent="0.25">
      <c r="A36" s="25"/>
      <c r="B36" s="95" t="s">
        <v>132</v>
      </c>
      <c r="C36" s="32" t="str">
        <f>Buget_02!C36</f>
        <v>2.1.4.5. Evaluarea și optimizarea condițiilor de trai (reparații și dotări) în Serviciul social Centrul de reabilitare pentru copiii cu dizabilități „Casa Speranței” (1.4.7).</v>
      </c>
      <c r="D36" s="68">
        <f>Buget_02!D36</f>
        <v>0</v>
      </c>
      <c r="E36" s="68">
        <f>Buget_02!E36</f>
        <v>0</v>
      </c>
      <c r="F36" s="68">
        <f>Buget_02!F36</f>
        <v>0</v>
      </c>
      <c r="G36" s="68">
        <f>Buget_02!G36</f>
        <v>0</v>
      </c>
      <c r="H36" s="92" t="s">
        <v>191</v>
      </c>
      <c r="I36" s="88"/>
      <c r="J36" s="93"/>
      <c r="K36" s="94"/>
      <c r="L36" s="94" t="s">
        <v>70</v>
      </c>
      <c r="M36" s="88" t="s">
        <v>70</v>
      </c>
      <c r="N36" s="93" t="s">
        <v>70</v>
      </c>
      <c r="O36" s="94" t="s">
        <v>70</v>
      </c>
      <c r="P36" s="94" t="s">
        <v>70</v>
      </c>
      <c r="Q36" s="88" t="s">
        <v>70</v>
      </c>
      <c r="R36" s="93"/>
      <c r="S36" s="94"/>
      <c r="T36" s="94"/>
      <c r="U36" s="88"/>
      <c r="V36" s="93"/>
      <c r="W36" s="94"/>
      <c r="X36" s="94"/>
      <c r="Y36" s="88"/>
      <c r="Z36" s="93"/>
      <c r="AA36" s="94"/>
      <c r="AB36" s="94"/>
      <c r="AC36" s="88"/>
    </row>
    <row r="37" spans="1:29" x14ac:dyDescent="0.25">
      <c r="A37" s="25"/>
      <c r="B37" s="70" t="s">
        <v>82</v>
      </c>
      <c r="C37" s="78"/>
      <c r="D37" s="77">
        <f>Buget_02!D37</f>
        <v>1767102.5</v>
      </c>
      <c r="E37" s="77">
        <f>Buget_02!E37</f>
        <v>1367102.5</v>
      </c>
      <c r="F37" s="77">
        <f>Buget_02!F37</f>
        <v>0</v>
      </c>
      <c r="G37" s="77">
        <f>Buget_02!G37</f>
        <v>400000</v>
      </c>
      <c r="H37" s="92"/>
      <c r="I37" s="88"/>
      <c r="J37" s="93"/>
      <c r="K37" s="94"/>
      <c r="L37" s="94"/>
      <c r="M37" s="88"/>
      <c r="N37" s="93"/>
      <c r="O37" s="94"/>
      <c r="P37" s="94"/>
      <c r="Q37" s="88"/>
      <c r="R37" s="93"/>
      <c r="S37" s="94"/>
      <c r="T37" s="94"/>
      <c r="U37" s="88"/>
      <c r="V37" s="93"/>
      <c r="W37" s="94"/>
      <c r="X37" s="94"/>
      <c r="Y37" s="88"/>
      <c r="Z37" s="93"/>
      <c r="AA37" s="94"/>
      <c r="AB37" s="94"/>
      <c r="AC37" s="88"/>
    </row>
    <row r="38" spans="1:29" x14ac:dyDescent="0.25">
      <c r="A38" s="25"/>
      <c r="B38" s="108" t="s">
        <v>83</v>
      </c>
      <c r="C38" s="78"/>
      <c r="D38" s="162">
        <f>Buget_02!D38</f>
        <v>342302.5</v>
      </c>
      <c r="E38" s="162">
        <f>Buget_02!E38</f>
        <v>217302.5</v>
      </c>
      <c r="F38" s="162">
        <f>Buget_02!F38</f>
        <v>0</v>
      </c>
      <c r="G38" s="162">
        <f>Buget_02!G38</f>
        <v>125000</v>
      </c>
      <c r="H38" s="92"/>
      <c r="I38" s="88"/>
      <c r="J38" s="93"/>
      <c r="K38" s="94"/>
      <c r="L38" s="94"/>
      <c r="M38" s="88"/>
      <c r="N38" s="93"/>
      <c r="O38" s="94"/>
      <c r="P38" s="94"/>
      <c r="Q38" s="88"/>
      <c r="R38" s="93"/>
      <c r="S38" s="94"/>
      <c r="T38" s="94"/>
      <c r="U38" s="88"/>
      <c r="V38" s="93"/>
      <c r="W38" s="94"/>
      <c r="X38" s="94"/>
      <c r="Y38" s="88"/>
      <c r="Z38" s="93"/>
      <c r="AA38" s="94"/>
      <c r="AB38" s="94"/>
      <c r="AC38" s="88"/>
    </row>
    <row r="39" spans="1:29" ht="26.25" customHeight="1" x14ac:dyDescent="0.25">
      <c r="A39" s="25"/>
      <c r="B39" s="29" t="s">
        <v>86</v>
      </c>
      <c r="C39" s="31" t="str">
        <f>Buget_02!C39</f>
        <v>2.2.1.1 Identificarea și evaluarea necesităților de asigurare consultării și participării copilului, tînărului cu recomandări</v>
      </c>
      <c r="D39" s="69">
        <f>Buget_02!D39</f>
        <v>67702.5</v>
      </c>
      <c r="E39" s="69">
        <f>Buget_02!E39</f>
        <v>5202.5</v>
      </c>
      <c r="F39" s="69">
        <f>Buget_02!F39</f>
        <v>0</v>
      </c>
      <c r="G39" s="69">
        <f>Buget_02!G39</f>
        <v>62500</v>
      </c>
      <c r="H39" s="92" t="s">
        <v>188</v>
      </c>
      <c r="I39" s="88"/>
      <c r="J39" s="93"/>
      <c r="K39" s="94"/>
      <c r="L39" s="94"/>
      <c r="M39" s="88"/>
      <c r="N39" s="93" t="s">
        <v>70</v>
      </c>
      <c r="O39" s="94" t="s">
        <v>70</v>
      </c>
      <c r="P39" s="94" t="s">
        <v>70</v>
      </c>
      <c r="Q39" s="88" t="s">
        <v>70</v>
      </c>
      <c r="R39" s="93"/>
      <c r="S39" s="94"/>
      <c r="T39" s="94"/>
      <c r="U39" s="88"/>
      <c r="V39" s="93"/>
      <c r="W39" s="94"/>
      <c r="X39" s="94"/>
      <c r="Y39" s="88"/>
      <c r="Z39" s="93"/>
      <c r="AA39" s="94"/>
      <c r="AB39" s="94"/>
      <c r="AC39" s="88"/>
    </row>
    <row r="40" spans="1:29" ht="36" x14ac:dyDescent="0.25">
      <c r="A40" s="25"/>
      <c r="B40" s="29" t="s">
        <v>87</v>
      </c>
      <c r="C40" s="31" t="str">
        <f>Buget_02!C40</f>
        <v>2.2.1.2 Desfășurarea sondajului/chestionării privind formarea deprinderilor de consultare și participare a copilului, tînărului în procesele decizionale relevante. Elaborarea modulului de formare a deprinderilor date.</v>
      </c>
      <c r="D40" s="69">
        <f>Buget_02!D40</f>
        <v>120500</v>
      </c>
      <c r="E40" s="69">
        <f>Buget_02!E40</f>
        <v>120500</v>
      </c>
      <c r="F40" s="69">
        <f>Buget_02!F40</f>
        <v>0</v>
      </c>
      <c r="G40" s="69">
        <f>Buget_02!G40</f>
        <v>0</v>
      </c>
      <c r="H40" s="92" t="s">
        <v>188</v>
      </c>
      <c r="I40" s="88"/>
      <c r="J40" s="93"/>
      <c r="K40" s="94"/>
      <c r="L40" s="94"/>
      <c r="M40" s="88"/>
      <c r="N40" s="93"/>
      <c r="O40" s="94"/>
      <c r="P40" s="94"/>
      <c r="Q40" s="88"/>
      <c r="R40" s="93" t="s">
        <v>70</v>
      </c>
      <c r="S40" s="94" t="s">
        <v>70</v>
      </c>
      <c r="T40" s="94" t="s">
        <v>70</v>
      </c>
      <c r="U40" s="88" t="s">
        <v>70</v>
      </c>
      <c r="V40" s="93"/>
      <c r="W40" s="94"/>
      <c r="X40" s="94"/>
      <c r="Y40" s="88"/>
      <c r="Z40" s="93"/>
      <c r="AA40" s="94"/>
      <c r="AB40" s="94"/>
      <c r="AC40" s="88"/>
    </row>
    <row r="41" spans="1:29" ht="37.5" customHeight="1" x14ac:dyDescent="0.25">
      <c r="A41" s="25"/>
      <c r="B41" s="29" t="s">
        <v>90</v>
      </c>
      <c r="C41" s="31" t="str">
        <f>Buget_02!C41</f>
        <v xml:space="preserve">2.2.1.3 Desfășurarea instruirilor interactive, inclusiv prin platforma online, pentru copii și tineri privind procesele decizionale relevante. Implicarea în acțiuni practice de formulare a opiniilor și participare la ședințele decizionale </v>
      </c>
      <c r="D41" s="69">
        <f>Buget_02!D41</f>
        <v>99100</v>
      </c>
      <c r="E41" s="69">
        <f>Buget_02!E41</f>
        <v>36600</v>
      </c>
      <c r="F41" s="69">
        <f>Buget_02!F41</f>
        <v>0</v>
      </c>
      <c r="G41" s="69">
        <f>Buget_02!G41</f>
        <v>62500</v>
      </c>
      <c r="H41" s="92" t="s">
        <v>187</v>
      </c>
      <c r="I41" s="88" t="s">
        <v>196</v>
      </c>
      <c r="J41" s="93"/>
      <c r="K41" s="94"/>
      <c r="L41" s="94"/>
      <c r="M41" s="88"/>
      <c r="N41" s="93"/>
      <c r="O41" s="94"/>
      <c r="P41" s="94"/>
      <c r="Q41" s="88"/>
      <c r="R41" s="93" t="s">
        <v>70</v>
      </c>
      <c r="S41" s="94" t="s">
        <v>70</v>
      </c>
      <c r="T41" s="94" t="s">
        <v>70</v>
      </c>
      <c r="U41" s="88" t="s">
        <v>70</v>
      </c>
      <c r="V41" s="93"/>
      <c r="W41" s="94"/>
      <c r="X41" s="94"/>
      <c r="Y41" s="88"/>
      <c r="Z41" s="93"/>
      <c r="AA41" s="94"/>
      <c r="AB41" s="94"/>
      <c r="AC41" s="88"/>
    </row>
    <row r="42" spans="1:29" ht="39" customHeight="1" x14ac:dyDescent="0.25">
      <c r="A42" s="25"/>
      <c r="B42" s="29" t="s">
        <v>133</v>
      </c>
      <c r="C42" s="31" t="str">
        <f>Buget_02!C42</f>
        <v>2.2.1.4 Crearea subpaginii web a primăriei și CMC privind necesitățile tinerilor în formula accesibilă și interactivă, care facilitează consultările și expunerea opiniilor copiilor și tinerilor în procesul decizional</v>
      </c>
      <c r="D42" s="69">
        <f>Buget_02!D42</f>
        <v>55000</v>
      </c>
      <c r="E42" s="69">
        <f>Buget_02!E42</f>
        <v>55000</v>
      </c>
      <c r="F42" s="69">
        <f>Buget_02!F42</f>
        <v>0</v>
      </c>
      <c r="G42" s="69">
        <f>Buget_02!G42</f>
        <v>0</v>
      </c>
      <c r="H42" s="92" t="s">
        <v>197</v>
      </c>
      <c r="I42" s="88"/>
      <c r="J42" s="93"/>
      <c r="K42" s="94"/>
      <c r="L42" s="94"/>
      <c r="M42" s="88"/>
      <c r="N42" s="93"/>
      <c r="O42" s="94"/>
      <c r="P42" s="94"/>
      <c r="Q42" s="88"/>
      <c r="R42" s="93" t="s">
        <v>70</v>
      </c>
      <c r="S42" s="94" t="s">
        <v>70</v>
      </c>
      <c r="T42" s="94" t="s">
        <v>70</v>
      </c>
      <c r="U42" s="88" t="s">
        <v>70</v>
      </c>
      <c r="V42" s="93"/>
      <c r="W42" s="94"/>
      <c r="X42" s="94"/>
      <c r="Y42" s="88"/>
      <c r="Z42" s="93"/>
      <c r="AA42" s="94"/>
      <c r="AB42" s="94"/>
      <c r="AC42" s="88"/>
    </row>
    <row r="43" spans="1:29" ht="17.25" customHeight="1" x14ac:dyDescent="0.25">
      <c r="A43" s="25"/>
      <c r="B43" s="108" t="s">
        <v>84</v>
      </c>
      <c r="C43" s="31"/>
      <c r="D43" s="162">
        <f>Buget_02!D43</f>
        <v>325700</v>
      </c>
      <c r="E43" s="162">
        <f>Buget_02!E43</f>
        <v>113200</v>
      </c>
      <c r="F43" s="162">
        <f>Buget_02!F43</f>
        <v>0</v>
      </c>
      <c r="G43" s="162">
        <f>Buget_02!G43</f>
        <v>212500</v>
      </c>
      <c r="H43" s="92"/>
      <c r="I43" s="88"/>
      <c r="J43" s="93"/>
      <c r="K43" s="94"/>
      <c r="L43" s="94"/>
      <c r="M43" s="88"/>
      <c r="N43" s="93"/>
      <c r="O43" s="94"/>
      <c r="P43" s="94"/>
      <c r="Q43" s="88"/>
      <c r="R43" s="93"/>
      <c r="S43" s="94"/>
      <c r="T43" s="94"/>
      <c r="U43" s="88"/>
      <c r="V43" s="93"/>
      <c r="W43" s="94"/>
      <c r="X43" s="94"/>
      <c r="Y43" s="88"/>
      <c r="Z43" s="93"/>
      <c r="AA43" s="94"/>
      <c r="AB43" s="94"/>
      <c r="AC43" s="88"/>
    </row>
    <row r="44" spans="1:29" ht="46.5" customHeight="1" x14ac:dyDescent="0.25">
      <c r="A44" s="25"/>
      <c r="B44" s="29" t="s">
        <v>55</v>
      </c>
      <c r="C44" s="31" t="str">
        <f>Buget_02!C44</f>
        <v>2.2.2.1 Evaluarea implementării reglementărilor privind consultarea și participarea copiilor, tinerilor în procese decizionale și calitatea serviciilor publice (educaționale, sociale, etc), cu recomandări</v>
      </c>
      <c r="D44" s="69">
        <f>Buget_02!D44</f>
        <v>50000</v>
      </c>
      <c r="E44" s="69">
        <f>Buget_02!E44</f>
        <v>0</v>
      </c>
      <c r="F44" s="69">
        <f>Buget_02!F44</f>
        <v>0</v>
      </c>
      <c r="G44" s="69">
        <f>Buget_02!G44</f>
        <v>50000</v>
      </c>
      <c r="H44" s="92" t="s">
        <v>187</v>
      </c>
      <c r="I44" s="88" t="s">
        <v>198</v>
      </c>
      <c r="J44" s="93"/>
      <c r="K44" s="94"/>
      <c r="L44" s="94"/>
      <c r="M44" s="88"/>
      <c r="N44" s="93" t="s">
        <v>70</v>
      </c>
      <c r="O44" s="94" t="s">
        <v>70</v>
      </c>
      <c r="P44" s="94" t="s">
        <v>70</v>
      </c>
      <c r="Q44" s="88" t="s">
        <v>70</v>
      </c>
      <c r="R44" s="93"/>
      <c r="S44" s="94"/>
      <c r="T44" s="94"/>
      <c r="U44" s="88"/>
      <c r="V44" s="93"/>
      <c r="W44" s="94"/>
      <c r="X44" s="94"/>
      <c r="Y44" s="88"/>
      <c r="Z44" s="93"/>
      <c r="AA44" s="94"/>
      <c r="AB44" s="94"/>
      <c r="AC44" s="88"/>
    </row>
    <row r="45" spans="1:29" ht="26.25" customHeight="1" x14ac:dyDescent="0.25">
      <c r="A45" s="25"/>
      <c r="B45" s="29" t="s">
        <v>56</v>
      </c>
      <c r="C45" s="31" t="str">
        <f>Buget_02!C45</f>
        <v xml:space="preserve">2.2.2.2 Elaborarea reglementărilor, instrumentelor și procedurilor interne în baza recomandărilor </v>
      </c>
      <c r="D45" s="69">
        <f>Buget_02!D45</f>
        <v>75000</v>
      </c>
      <c r="E45" s="69">
        <f>Buget_02!E45</f>
        <v>0</v>
      </c>
      <c r="F45" s="69">
        <f>Buget_02!F45</f>
        <v>0</v>
      </c>
      <c r="G45" s="69">
        <f>Buget_02!G45</f>
        <v>75000</v>
      </c>
      <c r="H45" s="92" t="s">
        <v>193</v>
      </c>
      <c r="I45" s="88"/>
      <c r="J45" s="93"/>
      <c r="K45" s="94"/>
      <c r="L45" s="94"/>
      <c r="M45" s="88"/>
      <c r="N45" s="93"/>
      <c r="O45" s="94"/>
      <c r="P45" s="94"/>
      <c r="Q45" s="88"/>
      <c r="R45" s="93" t="s">
        <v>70</v>
      </c>
      <c r="S45" s="94" t="s">
        <v>70</v>
      </c>
      <c r="T45" s="94" t="s">
        <v>70</v>
      </c>
      <c r="U45" s="88" t="s">
        <v>70</v>
      </c>
      <c r="V45" s="93"/>
      <c r="W45" s="94"/>
      <c r="X45" s="94"/>
      <c r="Y45" s="88"/>
      <c r="Z45" s="93"/>
      <c r="AA45" s="94"/>
      <c r="AB45" s="94"/>
      <c r="AC45" s="88"/>
    </row>
    <row r="46" spans="1:29" ht="35.25" customHeight="1" x14ac:dyDescent="0.25">
      <c r="A46" s="25"/>
      <c r="B46" s="29" t="s">
        <v>134</v>
      </c>
      <c r="C46" s="31" t="str">
        <f>Buget_02!C46</f>
        <v xml:space="preserve">2.2.2.3 Instruirea copiilor în realizarea dreptului la participare și consultare în cadrul centrelor de educație extrașcolară, centrelor comunitare </v>
      </c>
      <c r="D46" s="69">
        <f>Buget_02!D46</f>
        <v>200700</v>
      </c>
      <c r="E46" s="69">
        <f>Buget_02!E46</f>
        <v>113200</v>
      </c>
      <c r="F46" s="69">
        <f>Buget_02!F46</f>
        <v>0</v>
      </c>
      <c r="G46" s="69">
        <f>Buget_02!G46</f>
        <v>87500</v>
      </c>
      <c r="H46" s="92" t="s">
        <v>187</v>
      </c>
      <c r="I46" s="88" t="s">
        <v>198</v>
      </c>
      <c r="J46" s="93"/>
      <c r="K46" s="94"/>
      <c r="L46" s="94" t="s">
        <v>70</v>
      </c>
      <c r="M46" s="88"/>
      <c r="N46" s="93"/>
      <c r="O46" s="94"/>
      <c r="P46" s="94" t="s">
        <v>70</v>
      </c>
      <c r="Q46" s="88"/>
      <c r="R46" s="93"/>
      <c r="S46" s="94"/>
      <c r="T46" s="94" t="s">
        <v>70</v>
      </c>
      <c r="U46" s="88"/>
      <c r="V46" s="93"/>
      <c r="W46" s="94"/>
      <c r="X46" s="94" t="s">
        <v>70</v>
      </c>
      <c r="Y46" s="88"/>
      <c r="Z46" s="93"/>
      <c r="AA46" s="94"/>
      <c r="AB46" s="94" t="s">
        <v>70</v>
      </c>
      <c r="AC46" s="88"/>
    </row>
    <row r="47" spans="1:29" ht="62.25" customHeight="1" x14ac:dyDescent="0.25">
      <c r="A47" s="25"/>
      <c r="B47" s="29" t="s">
        <v>135</v>
      </c>
      <c r="C47" s="31" t="str">
        <f>Buget_02!C47</f>
        <v>2.2.2.4 Susținerea activității Consiliului municipal al elevilor (30 copii) în vederea asigurării participării copiilor în procesele decizionale. Consolidarea rețelei consiliilor școlare. Crearea și consolidarea Consiliului consultativ al copilului. Consolidarea Consiliilor menționate în organizarea instruirilor și implicărilor în procesele decizionale relevante drepturilor acestora.</v>
      </c>
      <c r="D47" s="69">
        <f>Buget_02!D47</f>
        <v>0</v>
      </c>
      <c r="E47" s="69">
        <f>Buget_02!E47</f>
        <v>0</v>
      </c>
      <c r="F47" s="69">
        <f>Buget_02!F47</f>
        <v>0</v>
      </c>
      <c r="G47" s="69">
        <f>Buget_02!G47</f>
        <v>0</v>
      </c>
      <c r="H47" s="92" t="s">
        <v>187</v>
      </c>
      <c r="I47" s="88" t="s">
        <v>198</v>
      </c>
      <c r="J47" s="93"/>
      <c r="K47" s="94"/>
      <c r="L47" s="94" t="s">
        <v>70</v>
      </c>
      <c r="M47" s="88" t="s">
        <v>70</v>
      </c>
      <c r="N47" s="93" t="s">
        <v>70</v>
      </c>
      <c r="O47" s="94" t="s">
        <v>70</v>
      </c>
      <c r="P47" s="94" t="s">
        <v>70</v>
      </c>
      <c r="Q47" s="88" t="s">
        <v>70</v>
      </c>
      <c r="R47" s="93" t="s">
        <v>70</v>
      </c>
      <c r="S47" s="94" t="s">
        <v>70</v>
      </c>
      <c r="T47" s="94" t="s">
        <v>70</v>
      </c>
      <c r="U47" s="88" t="s">
        <v>70</v>
      </c>
      <c r="V47" s="93" t="s">
        <v>70</v>
      </c>
      <c r="W47" s="94" t="s">
        <v>70</v>
      </c>
      <c r="X47" s="94" t="s">
        <v>70</v>
      </c>
      <c r="Y47" s="88" t="s">
        <v>70</v>
      </c>
      <c r="Z47" s="93" t="s">
        <v>70</v>
      </c>
      <c r="AA47" s="94" t="s">
        <v>70</v>
      </c>
      <c r="AB47" s="94" t="s">
        <v>70</v>
      </c>
      <c r="AC47" s="88" t="s">
        <v>70</v>
      </c>
    </row>
    <row r="48" spans="1:29" ht="18" customHeight="1" x14ac:dyDescent="0.25">
      <c r="A48" s="25"/>
      <c r="B48" s="108" t="s">
        <v>85</v>
      </c>
      <c r="C48" s="31"/>
      <c r="D48" s="162">
        <f>Buget_02!D48</f>
        <v>1099100</v>
      </c>
      <c r="E48" s="162">
        <f>Buget_02!E48</f>
        <v>1036600</v>
      </c>
      <c r="F48" s="162">
        <f>Buget_02!F48</f>
        <v>0</v>
      </c>
      <c r="G48" s="162">
        <f>Buget_02!G48</f>
        <v>62500</v>
      </c>
      <c r="H48" s="92"/>
      <c r="I48" s="88"/>
      <c r="J48" s="93"/>
      <c r="K48" s="94"/>
      <c r="L48" s="94"/>
      <c r="M48" s="88"/>
      <c r="N48" s="93"/>
      <c r="O48" s="94"/>
      <c r="P48" s="94"/>
      <c r="Q48" s="88"/>
      <c r="R48" s="93"/>
      <c r="S48" s="94"/>
      <c r="T48" s="94"/>
      <c r="U48" s="88"/>
      <c r="V48" s="93"/>
      <c r="W48" s="94"/>
      <c r="X48" s="94"/>
      <c r="Y48" s="88"/>
      <c r="Z48" s="93"/>
      <c r="AA48" s="94"/>
      <c r="AB48" s="94"/>
      <c r="AC48" s="88"/>
    </row>
    <row r="49" spans="1:29" ht="30" customHeight="1" x14ac:dyDescent="0.25">
      <c r="A49" s="25"/>
      <c r="B49" s="29" t="s">
        <v>88</v>
      </c>
      <c r="C49" s="31" t="str">
        <f>Buget_02!C49</f>
        <v>2.2.3.1 Elaborarea și adoptarea Deciziei CMC privind implicarea, consultarea și participarea copiilor și tinerilor în procesele decizionale relevante (1.2.3.2)</v>
      </c>
      <c r="D49" s="69">
        <f>Buget_02!D49</f>
        <v>0</v>
      </c>
      <c r="E49" s="69">
        <f>Buget_02!E49</f>
        <v>0</v>
      </c>
      <c r="F49" s="69">
        <f>Buget_02!F49</f>
        <v>0</v>
      </c>
      <c r="G49" s="69">
        <f>Buget_02!G49</f>
        <v>0</v>
      </c>
      <c r="H49" s="92" t="s">
        <v>199</v>
      </c>
      <c r="I49" s="88"/>
      <c r="J49" s="93"/>
      <c r="K49" s="94"/>
      <c r="L49" s="94"/>
      <c r="M49" s="88"/>
      <c r="N49" s="93"/>
      <c r="O49" s="94"/>
      <c r="P49" s="94"/>
      <c r="Q49" s="88"/>
      <c r="R49" s="93" t="s">
        <v>70</v>
      </c>
      <c r="S49" s="94" t="s">
        <v>70</v>
      </c>
      <c r="T49" s="94" t="s">
        <v>70</v>
      </c>
      <c r="U49" s="88" t="s">
        <v>70</v>
      </c>
      <c r="V49" s="93"/>
      <c r="W49" s="94"/>
      <c r="X49" s="94"/>
      <c r="Y49" s="88"/>
      <c r="Z49" s="93"/>
      <c r="AA49" s="94"/>
      <c r="AB49" s="94"/>
      <c r="AC49" s="88"/>
    </row>
    <row r="50" spans="1:29" ht="42.75" customHeight="1" x14ac:dyDescent="0.25">
      <c r="A50" s="25"/>
      <c r="B50" s="29" t="s">
        <v>89</v>
      </c>
      <c r="C50" s="31" t="str">
        <f>Buget_02!C50</f>
        <v>2.2.3.2 Organizarea instruirilor copiilor și tinerilor prin intermediul activității Consiliilor elevilor, copilului, tinerilor privind consultarea,  participarea și implicarea acestora cu referire la  proiectele de decizii relevante, inclusiv privind procesul bugetar</v>
      </c>
      <c r="D50" s="69">
        <f>Buget_02!D50</f>
        <v>99100</v>
      </c>
      <c r="E50" s="69">
        <f>Buget_02!E50</f>
        <v>36600</v>
      </c>
      <c r="F50" s="69">
        <f>Buget_02!F50</f>
        <v>0</v>
      </c>
      <c r="G50" s="69">
        <f>Buget_02!G50</f>
        <v>62500</v>
      </c>
      <c r="H50" s="92" t="s">
        <v>187</v>
      </c>
      <c r="I50" s="88"/>
      <c r="J50" s="93"/>
      <c r="K50" s="94"/>
      <c r="L50" s="94"/>
      <c r="M50" s="88"/>
      <c r="N50" s="93"/>
      <c r="O50" s="94"/>
      <c r="P50" s="94"/>
      <c r="Q50" s="88"/>
      <c r="R50" s="93" t="s">
        <v>70</v>
      </c>
      <c r="S50" s="94" t="s">
        <v>70</v>
      </c>
      <c r="T50" s="94" t="s">
        <v>70</v>
      </c>
      <c r="U50" s="88" t="s">
        <v>70</v>
      </c>
      <c r="V50" s="93"/>
      <c r="W50" s="94"/>
      <c r="X50" s="94"/>
      <c r="Y50" s="88"/>
      <c r="Z50" s="93"/>
      <c r="AA50" s="94"/>
      <c r="AB50" s="94"/>
      <c r="AC50" s="88"/>
    </row>
    <row r="51" spans="1:29" ht="39" customHeight="1" thickBot="1" x14ac:dyDescent="0.3">
      <c r="A51" s="25"/>
      <c r="B51" s="29" t="s">
        <v>136</v>
      </c>
      <c r="C51" s="31" t="str">
        <f>Buget_02!C51</f>
        <v>2.2.3.3 Alocarea fondului de granturi pentru grupurile de inițiativă a tinerilor pentru implicarea și consultare</v>
      </c>
      <c r="D51" s="69">
        <f>Buget_02!D51</f>
        <v>1000000</v>
      </c>
      <c r="E51" s="69">
        <f>Buget_02!E51</f>
        <v>1000000</v>
      </c>
      <c r="F51" s="69">
        <f>Buget_02!F51</f>
        <v>0</v>
      </c>
      <c r="G51" s="69">
        <f>Buget_02!G51</f>
        <v>0</v>
      </c>
      <c r="H51" s="92" t="s">
        <v>193</v>
      </c>
      <c r="I51" s="88"/>
      <c r="J51" s="93"/>
      <c r="K51" s="94"/>
      <c r="L51" s="94"/>
      <c r="M51" s="88"/>
      <c r="N51" s="93"/>
      <c r="O51" s="94"/>
      <c r="P51" s="94"/>
      <c r="Q51" s="88"/>
      <c r="R51" s="93" t="s">
        <v>70</v>
      </c>
      <c r="S51" s="94" t="s">
        <v>70</v>
      </c>
      <c r="T51" s="94" t="s">
        <v>70</v>
      </c>
      <c r="U51" s="88" t="s">
        <v>70</v>
      </c>
      <c r="V51" s="93"/>
      <c r="W51" s="94"/>
      <c r="X51" s="94"/>
      <c r="Y51" s="88"/>
      <c r="Z51" s="93"/>
      <c r="AA51" s="94"/>
      <c r="AB51" s="94"/>
      <c r="AC51" s="88"/>
    </row>
    <row r="52" spans="1:29" ht="22.5" customHeight="1" thickBot="1" x14ac:dyDescent="0.3">
      <c r="A52" s="187" t="s">
        <v>72</v>
      </c>
      <c r="B52" s="188"/>
      <c r="C52" s="188"/>
      <c r="D52" s="96">
        <f>Buget_02!D52</f>
        <v>7527460</v>
      </c>
      <c r="E52" s="96">
        <f>Buget_02!E52</f>
        <v>4560007.5</v>
      </c>
      <c r="F52" s="96">
        <f>Buget_02!F52</f>
        <v>0</v>
      </c>
      <c r="G52" s="96">
        <f>Buget_02!G52</f>
        <v>2967452.5</v>
      </c>
      <c r="H52" s="97"/>
      <c r="I52" s="98"/>
      <c r="J52" s="99"/>
      <c r="K52" s="100"/>
      <c r="L52" s="100"/>
      <c r="M52" s="98"/>
      <c r="N52" s="99"/>
      <c r="O52" s="100"/>
      <c r="P52" s="100"/>
      <c r="Q52" s="98"/>
      <c r="R52" s="99"/>
      <c r="S52" s="100"/>
      <c r="T52" s="100"/>
      <c r="U52" s="98"/>
      <c r="V52" s="99"/>
      <c r="W52" s="100"/>
      <c r="X52" s="100"/>
      <c r="Y52" s="98"/>
      <c r="Z52" s="99"/>
      <c r="AA52" s="100"/>
      <c r="AB52" s="100"/>
      <c r="AC52" s="98"/>
    </row>
    <row r="53" spans="1:29" x14ac:dyDescent="0.25">
      <c r="A53" s="95"/>
      <c r="B53" s="101"/>
      <c r="C53" s="89" t="s">
        <v>180</v>
      </c>
      <c r="D53" s="102"/>
      <c r="E53" s="102"/>
      <c r="F53" s="102"/>
      <c r="G53" s="102"/>
      <c r="H53" s="95"/>
      <c r="I53" s="95"/>
      <c r="J53" s="95"/>
      <c r="K53" s="95"/>
      <c r="L53" s="95"/>
      <c r="M53" s="95"/>
      <c r="N53" s="95"/>
      <c r="O53" s="95"/>
      <c r="P53" s="95"/>
      <c r="Q53" s="95"/>
      <c r="R53" s="95"/>
      <c r="S53" s="95"/>
      <c r="T53" s="95"/>
      <c r="U53" s="95"/>
      <c r="V53" s="95"/>
      <c r="W53" s="95"/>
      <c r="X53" s="95"/>
      <c r="Y53" s="95"/>
      <c r="Z53" s="95"/>
      <c r="AA53" s="95"/>
      <c r="AB53" s="95"/>
      <c r="AC53" s="95"/>
    </row>
    <row r="54" spans="1:29" x14ac:dyDescent="0.25">
      <c r="A54" s="95"/>
      <c r="B54" s="101"/>
      <c r="C54" s="93"/>
      <c r="D54" s="93"/>
      <c r="E54" s="93"/>
      <c r="F54" s="93"/>
      <c r="G54" s="93"/>
      <c r="H54" s="95"/>
      <c r="I54" s="95"/>
      <c r="J54" s="95"/>
      <c r="K54" s="95"/>
      <c r="L54" s="95"/>
      <c r="M54" s="95"/>
      <c r="N54" s="95"/>
      <c r="O54" s="95"/>
      <c r="P54" s="95"/>
      <c r="Q54" s="95"/>
      <c r="R54" s="95"/>
      <c r="S54" s="95"/>
      <c r="T54" s="95"/>
      <c r="U54" s="95"/>
      <c r="V54" s="95"/>
      <c r="W54" s="95"/>
      <c r="X54" s="95"/>
      <c r="Y54" s="95"/>
      <c r="Z54" s="95"/>
      <c r="AA54" s="95"/>
      <c r="AB54" s="95"/>
      <c r="AC54" s="95"/>
    </row>
  </sheetData>
  <mergeCells count="11">
    <mergeCell ref="A52:C52"/>
    <mergeCell ref="J3:M3"/>
    <mergeCell ref="N3:Q3"/>
    <mergeCell ref="R3:U3"/>
    <mergeCell ref="V3:Y3"/>
    <mergeCell ref="Z3:AC3"/>
    <mergeCell ref="A2:A4"/>
    <mergeCell ref="B2:B4"/>
    <mergeCell ref="C2:C4"/>
    <mergeCell ref="D2:G2"/>
    <mergeCell ref="D3:G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zoomScale="60" zoomScaleNormal="60" workbookViewId="0">
      <selection activeCell="A44" sqref="A44:XFD62"/>
    </sheetView>
  </sheetViews>
  <sheetFormatPr defaultRowHeight="15" x14ac:dyDescent="0.25"/>
  <cols>
    <col min="2" max="2" width="33.5703125" bestFit="1" customWidth="1"/>
    <col min="3" max="3" width="9" style="6" bestFit="1" customWidth="1"/>
    <col min="6" max="6" width="16.28515625" customWidth="1"/>
    <col min="7" max="7" width="13.140625" customWidth="1"/>
    <col min="8" max="8" width="12.7109375" customWidth="1"/>
    <col min="10" max="10" width="15.140625" customWidth="1"/>
    <col min="11" max="11" width="13" customWidth="1"/>
    <col min="14" max="14" width="11.42578125" customWidth="1"/>
  </cols>
  <sheetData>
    <row r="2" spans="2:6" x14ac:dyDescent="0.25">
      <c r="B2" s="132"/>
    </row>
    <row r="3" spans="2:6" x14ac:dyDescent="0.25">
      <c r="B3" t="s">
        <v>74</v>
      </c>
    </row>
    <row r="4" spans="2:6" x14ac:dyDescent="0.25">
      <c r="B4" t="s">
        <v>75</v>
      </c>
    </row>
    <row r="5" spans="2:6" x14ac:dyDescent="0.25">
      <c r="B5" t="s">
        <v>76</v>
      </c>
    </row>
    <row r="6" spans="2:6" x14ac:dyDescent="0.25">
      <c r="B6" s="1" t="s">
        <v>149</v>
      </c>
    </row>
    <row r="8" spans="2:6" ht="20.25" thickBot="1" x14ac:dyDescent="0.35">
      <c r="B8" s="3">
        <v>2023</v>
      </c>
      <c r="C8" s="5"/>
      <c r="D8" s="3"/>
      <c r="E8" s="3"/>
      <c r="F8" s="3"/>
    </row>
    <row r="9" spans="2:6" ht="15.75" hidden="1" customHeight="1" thickBot="1" x14ac:dyDescent="0.3">
      <c r="B9" s="4" t="s">
        <v>15</v>
      </c>
      <c r="C9" s="7" t="s">
        <v>9</v>
      </c>
      <c r="D9" s="9">
        <f>1+D12</f>
        <v>1</v>
      </c>
    </row>
    <row r="10" spans="2:6" ht="15.75" hidden="1" customHeight="1" thickBot="1" x14ac:dyDescent="0.3">
      <c r="B10" s="4" t="s">
        <v>13</v>
      </c>
      <c r="C10" s="7" t="s">
        <v>21</v>
      </c>
      <c r="D10" s="9">
        <f>SUM(D12:D19)</f>
        <v>2</v>
      </c>
    </row>
    <row r="11" spans="2:6" ht="15.75" hidden="1" thickBot="1" x14ac:dyDescent="0.3">
      <c r="B11" s="4"/>
      <c r="C11" s="7"/>
    </row>
    <row r="12" spans="2:6" ht="30.75" hidden="1" thickBot="1" x14ac:dyDescent="0.3">
      <c r="B12" s="15" t="s">
        <v>16</v>
      </c>
      <c r="C12" s="7"/>
      <c r="D12" s="14"/>
    </row>
    <row r="13" spans="2:6" ht="30.75" hidden="1" thickBot="1" x14ac:dyDescent="0.3">
      <c r="B13" s="15" t="s">
        <v>28</v>
      </c>
      <c r="C13" s="7"/>
      <c r="D13" s="14"/>
    </row>
    <row r="14" spans="2:6" ht="30.75" hidden="1" thickBot="1" x14ac:dyDescent="0.3">
      <c r="B14" s="15" t="s">
        <v>22</v>
      </c>
      <c r="C14" s="7"/>
      <c r="D14" s="14"/>
    </row>
    <row r="15" spans="2:6" ht="30.75" hidden="1" thickBot="1" x14ac:dyDescent="0.3">
      <c r="B15" s="15" t="s">
        <v>17</v>
      </c>
      <c r="C15" s="7"/>
      <c r="D15" s="14">
        <v>1</v>
      </c>
    </row>
    <row r="16" spans="2:6"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f>[1]re!B1</f>
        <v>0</v>
      </c>
      <c r="C22" s="7"/>
      <c r="D22" s="18">
        <f>[1]re!C1</f>
        <v>0</v>
      </c>
    </row>
    <row r="23" spans="1:6" ht="15.75" hidden="1" thickBot="1" x14ac:dyDescent="0.3">
      <c r="A23" t="str">
        <f>[1]re!B2</f>
        <v>Curs schimb MDL/EUR (şfîrşit an 2020)</v>
      </c>
      <c r="C23" s="7"/>
      <c r="D23" s="18">
        <f>[1]re!C2</f>
        <v>21.5</v>
      </c>
    </row>
    <row r="24" spans="1:6" ht="15.75" hidden="1" thickBot="1" x14ac:dyDescent="0.3">
      <c r="C24" s="7"/>
      <c r="D24" s="7" t="s">
        <v>12</v>
      </c>
      <c r="E24" s="7" t="s">
        <v>10</v>
      </c>
      <c r="F24" s="7" t="s">
        <v>11</v>
      </c>
    </row>
    <row r="25" spans="1:6" ht="15.75" hidden="1" thickBot="1" x14ac:dyDescent="0.3">
      <c r="B25" s="4" t="s">
        <v>23</v>
      </c>
      <c r="C25" s="7" t="s">
        <v>1</v>
      </c>
      <c r="D25" s="9">
        <f>[1]re!C5*D22</f>
        <v>0</v>
      </c>
      <c r="F25" s="10">
        <f>D25*E25</f>
        <v>0</v>
      </c>
    </row>
    <row r="26" spans="1:6" ht="15.75" hidden="1" thickBot="1" x14ac:dyDescent="0.3">
      <c r="B26" s="4" t="s">
        <v>2</v>
      </c>
      <c r="C26" s="7" t="s">
        <v>1</v>
      </c>
      <c r="D26" s="9">
        <f>[1]re!C7*D22</f>
        <v>0</v>
      </c>
      <c r="F26" s="10">
        <f>D26*E26</f>
        <v>0</v>
      </c>
    </row>
    <row r="27" spans="1:6" ht="15.75" hidden="1" thickBot="1" x14ac:dyDescent="0.3">
      <c r="B27" s="4" t="s">
        <v>3</v>
      </c>
      <c r="C27" s="7" t="s">
        <v>1</v>
      </c>
      <c r="D27" s="9">
        <f>[1]re!C8*D22</f>
        <v>0</v>
      </c>
      <c r="F27" s="10">
        <f>D27*E27</f>
        <v>0</v>
      </c>
    </row>
    <row r="28" spans="1:6" ht="15.75" hidden="1" thickBot="1" x14ac:dyDescent="0.3">
      <c r="B28" s="4" t="s">
        <v>4</v>
      </c>
      <c r="C28" s="7" t="s">
        <v>6</v>
      </c>
      <c r="D28" s="9">
        <f>[1]re!C9*D22</f>
        <v>0</v>
      </c>
      <c r="F28" s="10">
        <f>D28*E28</f>
        <v>0</v>
      </c>
    </row>
    <row r="29" spans="1:6" ht="15.75" hidden="1" thickBot="1" x14ac:dyDescent="0.3">
      <c r="B29" s="4"/>
      <c r="C29" s="7"/>
      <c r="D29" s="9"/>
      <c r="F29" s="10"/>
    </row>
    <row r="30" spans="1:6" ht="15.75" hidden="1" thickBot="1" x14ac:dyDescent="0.3">
      <c r="B30" s="4" t="s">
        <v>24</v>
      </c>
      <c r="C30" s="7" t="s">
        <v>29</v>
      </c>
      <c r="D30" s="9">
        <f>[1]re!C6*D23</f>
        <v>8600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[1]re!C10*D22</f>
        <v>0</v>
      </c>
      <c r="F37" s="10">
        <f>D37*E37</f>
        <v>0</v>
      </c>
    </row>
    <row r="38" spans="2:30" ht="15.75" hidden="1" thickBot="1" x14ac:dyDescent="0.3">
      <c r="B38" s="4" t="s">
        <v>5</v>
      </c>
      <c r="C38" s="7" t="s">
        <v>35</v>
      </c>
      <c r="D38" s="19">
        <f>[1]re!C11*D22</f>
        <v>0</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75" thickTop="1" thickBot="1" x14ac:dyDescent="0.35">
      <c r="B44" s="2" t="s">
        <v>71</v>
      </c>
      <c r="C44" s="8"/>
      <c r="D44" s="2"/>
      <c r="E44" s="2"/>
      <c r="F44" s="2"/>
      <c r="G44" s="201" t="s">
        <v>64</v>
      </c>
      <c r="H44" s="202"/>
      <c r="I44" s="202"/>
      <c r="J44" s="203"/>
      <c r="K44" s="181">
        <v>2021</v>
      </c>
      <c r="L44" s="182"/>
      <c r="M44" s="182"/>
      <c r="N44" s="183"/>
      <c r="O44" s="181">
        <v>2022</v>
      </c>
      <c r="P44" s="182"/>
      <c r="Q44" s="182"/>
      <c r="R44" s="183"/>
      <c r="S44" s="181">
        <v>2023</v>
      </c>
      <c r="T44" s="182"/>
      <c r="U44" s="182"/>
      <c r="V44" s="183"/>
      <c r="W44" s="181">
        <v>2024</v>
      </c>
      <c r="X44" s="182"/>
      <c r="Y44" s="182"/>
      <c r="Z44" s="183"/>
      <c r="AA44" s="181">
        <v>2025</v>
      </c>
      <c r="AB44" s="182"/>
      <c r="AC44" s="182"/>
      <c r="AD44" s="183"/>
    </row>
    <row r="45" spans="2:30" ht="16.5" thickTop="1" thickBot="1" x14ac:dyDescent="0.3">
      <c r="C45" s="7"/>
      <c r="G45" s="120" t="s">
        <v>39</v>
      </c>
      <c r="H45" s="121" t="s">
        <v>95</v>
      </c>
      <c r="I45" s="121" t="s">
        <v>62</v>
      </c>
      <c r="J45" s="122" t="s">
        <v>61</v>
      </c>
      <c r="K45" s="34" t="s">
        <v>39</v>
      </c>
      <c r="L45" s="33" t="s">
        <v>95</v>
      </c>
      <c r="M45" s="33" t="s">
        <v>62</v>
      </c>
      <c r="N45" s="35" t="s">
        <v>61</v>
      </c>
      <c r="O45" s="36"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23"/>
      <c r="H46" s="124"/>
      <c r="I46" s="124"/>
      <c r="J46" s="125"/>
      <c r="K46" s="56"/>
      <c r="L46" s="55"/>
      <c r="M46" s="55"/>
      <c r="N46" s="57"/>
      <c r="O46" s="59"/>
      <c r="P46" s="55"/>
      <c r="Q46" s="55"/>
      <c r="R46" s="57"/>
      <c r="S46" s="59"/>
      <c r="T46" s="55"/>
      <c r="U46" s="52"/>
      <c r="V46" s="57"/>
      <c r="W46" s="59"/>
      <c r="X46" s="55"/>
      <c r="Y46" s="55"/>
      <c r="Z46" s="57"/>
      <c r="AA46" s="59"/>
      <c r="AB46" s="55"/>
      <c r="AC46" s="55"/>
      <c r="AD46" s="57"/>
    </row>
    <row r="47" spans="2:30" x14ac:dyDescent="0.25">
      <c r="B47" s="126" t="s">
        <v>254</v>
      </c>
      <c r="C47" s="7" t="s">
        <v>0</v>
      </c>
      <c r="D47" s="9">
        <v>2500</v>
      </c>
      <c r="E47">
        <v>25</v>
      </c>
      <c r="F47" s="53">
        <f>D47*E47</f>
        <v>62500</v>
      </c>
      <c r="G47" s="127">
        <f>SUM(H47:J47)</f>
        <v>62500</v>
      </c>
      <c r="H47" s="128">
        <f>L47+P47+T47+X47+AB47</f>
        <v>0</v>
      </c>
      <c r="I47" s="128">
        <f>M47+Q47+U47+Y47+AC47</f>
        <v>0</v>
      </c>
      <c r="J47" s="129">
        <f>R47+V47+Z47+AD47</f>
        <v>62500</v>
      </c>
      <c r="K47" s="56"/>
      <c r="L47" s="50"/>
      <c r="M47" s="50"/>
      <c r="N47" s="64"/>
      <c r="O47" s="56">
        <f>SUM(P47:R47)</f>
        <v>0</v>
      </c>
      <c r="P47" s="50"/>
      <c r="Q47" s="50"/>
      <c r="R47" s="64"/>
      <c r="S47" s="56">
        <f>SUM(T47:V47)</f>
        <v>62500</v>
      </c>
      <c r="T47" s="50"/>
      <c r="U47" s="51"/>
      <c r="V47" s="64">
        <f>F47</f>
        <v>62500</v>
      </c>
      <c r="W47" s="56">
        <f>SUM(X47:Z47)</f>
        <v>0</v>
      </c>
      <c r="X47" s="50"/>
      <c r="Y47" s="50"/>
      <c r="Z47" s="58"/>
      <c r="AA47" s="56">
        <f>SUM(AB47:AD47)</f>
        <v>0</v>
      </c>
      <c r="AB47" s="50"/>
      <c r="AC47" s="50"/>
      <c r="AD47" s="58"/>
    </row>
    <row r="48" spans="2:30" x14ac:dyDescent="0.25">
      <c r="B48" s="4" t="s">
        <v>4</v>
      </c>
      <c r="C48" s="7" t="s">
        <v>6</v>
      </c>
      <c r="D48" s="9">
        <v>150</v>
      </c>
      <c r="F48" s="53">
        <f t="shared" ref="F48:F54" si="0">D48*E48</f>
        <v>0</v>
      </c>
      <c r="G48" s="127">
        <f t="shared" ref="G48:G60" si="1">SUM(H48:J48)</f>
        <v>0</v>
      </c>
      <c r="H48" s="128">
        <f t="shared" ref="H48:I60" si="2">L48+P48+T48+X48+AB48</f>
        <v>0</v>
      </c>
      <c r="I48" s="128">
        <f t="shared" si="2"/>
        <v>0</v>
      </c>
      <c r="J48" s="129">
        <f t="shared" ref="J48:J60" si="3">R48+V48+Z48+AD48</f>
        <v>0</v>
      </c>
      <c r="K48" s="56">
        <f t="shared" ref="K48:K60" si="4">SUM(L48:N48)</f>
        <v>0</v>
      </c>
      <c r="L48" s="50"/>
      <c r="M48" s="50"/>
      <c r="N48" s="58"/>
      <c r="O48" s="56">
        <f>SUM(P48:R48)</f>
        <v>0</v>
      </c>
      <c r="P48" s="50"/>
      <c r="Q48" s="50"/>
      <c r="R48" s="64"/>
      <c r="S48" s="56">
        <f t="shared" ref="S48:S60" si="5">SUM(T48:V48)</f>
        <v>0</v>
      </c>
      <c r="T48" s="50"/>
      <c r="U48" s="51"/>
      <c r="V48" s="58"/>
      <c r="W48" s="56">
        <f t="shared" ref="W48:W60" si="6">SUM(X48:Z48)</f>
        <v>0</v>
      </c>
      <c r="X48" s="50"/>
      <c r="Y48" s="50"/>
      <c r="Z48" s="58"/>
      <c r="AA48" s="56">
        <f t="shared" ref="AA48:AA60" si="7">SUM(AB48:AD48)</f>
        <v>0</v>
      </c>
      <c r="AB48" s="50"/>
      <c r="AC48" s="50"/>
      <c r="AD48" s="58"/>
    </row>
    <row r="49" spans="2:30" x14ac:dyDescent="0.25">
      <c r="B49" s="4"/>
      <c r="C49" s="7"/>
      <c r="D49" s="9"/>
      <c r="F49" s="53"/>
      <c r="G49" s="127"/>
      <c r="H49" s="128"/>
      <c r="I49" s="128"/>
      <c r="J49" s="129"/>
      <c r="K49" s="56">
        <f t="shared" si="4"/>
        <v>0</v>
      </c>
      <c r="L49" s="50"/>
      <c r="M49" s="50"/>
      <c r="N49" s="58"/>
      <c r="O49" s="56">
        <f t="shared" ref="O49:O56" si="8">SUM(P49:R49)</f>
        <v>0</v>
      </c>
      <c r="P49" s="50"/>
      <c r="Q49" s="50"/>
      <c r="R49" s="64">
        <f t="shared" ref="R49:R56" si="9">F49</f>
        <v>0</v>
      </c>
      <c r="S49" s="56">
        <f t="shared" si="5"/>
        <v>0</v>
      </c>
      <c r="T49" s="50"/>
      <c r="U49" s="51"/>
      <c r="V49" s="58"/>
      <c r="W49" s="56">
        <f t="shared" si="6"/>
        <v>0</v>
      </c>
      <c r="X49" s="50"/>
      <c r="Y49" s="50"/>
      <c r="Z49" s="58"/>
      <c r="AA49" s="56">
        <f t="shared" si="7"/>
        <v>0</v>
      </c>
      <c r="AB49" s="50"/>
      <c r="AC49" s="50"/>
      <c r="AD49" s="58"/>
    </row>
    <row r="50" spans="2:30" x14ac:dyDescent="0.25">
      <c r="B50" s="4" t="s">
        <v>255</v>
      </c>
      <c r="C50" s="7" t="s">
        <v>0</v>
      </c>
      <c r="D50" s="9">
        <v>2500</v>
      </c>
      <c r="E50" s="49">
        <v>20</v>
      </c>
      <c r="F50" s="53">
        <f t="shared" si="0"/>
        <v>50000</v>
      </c>
      <c r="G50" s="127">
        <f t="shared" si="1"/>
        <v>50000</v>
      </c>
      <c r="H50" s="128">
        <f t="shared" si="2"/>
        <v>0</v>
      </c>
      <c r="I50" s="128">
        <f t="shared" si="2"/>
        <v>0</v>
      </c>
      <c r="J50" s="129">
        <f t="shared" si="3"/>
        <v>50000</v>
      </c>
      <c r="K50" s="56">
        <f t="shared" si="4"/>
        <v>0</v>
      </c>
      <c r="L50" s="50"/>
      <c r="M50" s="50"/>
      <c r="N50" s="64"/>
      <c r="O50" s="56">
        <f t="shared" si="8"/>
        <v>0</v>
      </c>
      <c r="P50" s="50"/>
      <c r="Q50" s="50"/>
      <c r="R50" s="64"/>
      <c r="S50" s="56">
        <f t="shared" si="5"/>
        <v>50000</v>
      </c>
      <c r="T50" s="50"/>
      <c r="U50" s="51"/>
      <c r="V50" s="64">
        <f>F50</f>
        <v>50000</v>
      </c>
      <c r="W50" s="56">
        <f t="shared" si="6"/>
        <v>0</v>
      </c>
      <c r="X50" s="50"/>
      <c r="Y50" s="50"/>
      <c r="Z50" s="58"/>
      <c r="AA50" s="56">
        <f t="shared" si="7"/>
        <v>0</v>
      </c>
      <c r="AB50" s="50"/>
      <c r="AC50" s="50"/>
      <c r="AD50" s="58"/>
    </row>
    <row r="51" spans="2:30" x14ac:dyDescent="0.25">
      <c r="B51" s="4" t="s">
        <v>256</v>
      </c>
      <c r="C51" s="7" t="s">
        <v>184</v>
      </c>
      <c r="D51" s="9">
        <v>2500</v>
      </c>
      <c r="E51" s="49">
        <v>10</v>
      </c>
      <c r="F51" s="53">
        <f t="shared" si="0"/>
        <v>25000</v>
      </c>
      <c r="G51" s="127">
        <f t="shared" si="1"/>
        <v>25000</v>
      </c>
      <c r="H51" s="128">
        <f t="shared" si="2"/>
        <v>25000</v>
      </c>
      <c r="I51" s="128">
        <f t="shared" si="2"/>
        <v>0</v>
      </c>
      <c r="J51" s="129">
        <f t="shared" si="3"/>
        <v>0</v>
      </c>
      <c r="K51" s="56">
        <f t="shared" si="4"/>
        <v>0</v>
      </c>
      <c r="L51" s="50"/>
      <c r="M51" s="50"/>
      <c r="N51" s="64"/>
      <c r="O51" s="56">
        <f t="shared" si="8"/>
        <v>0</v>
      </c>
      <c r="P51" s="50"/>
      <c r="Q51" s="50"/>
      <c r="R51" s="64"/>
      <c r="S51" s="56">
        <f t="shared" si="5"/>
        <v>25000</v>
      </c>
      <c r="T51" s="137">
        <f>F51</f>
        <v>25000</v>
      </c>
      <c r="U51" s="51"/>
      <c r="V51" s="58"/>
      <c r="W51" s="56">
        <f t="shared" si="6"/>
        <v>0</v>
      </c>
      <c r="X51" s="50"/>
      <c r="Y51" s="50"/>
      <c r="Z51" s="58"/>
      <c r="AA51" s="56">
        <f t="shared" si="7"/>
        <v>0</v>
      </c>
      <c r="AB51" s="50"/>
      <c r="AC51" s="50"/>
      <c r="AD51" s="58"/>
    </row>
    <row r="52" spans="2:30" x14ac:dyDescent="0.25">
      <c r="B52" s="4"/>
      <c r="C52" s="7"/>
      <c r="D52" s="9"/>
      <c r="F52" s="53"/>
      <c r="G52" s="127"/>
      <c r="H52" s="128"/>
      <c r="I52" s="128"/>
      <c r="J52" s="129"/>
      <c r="K52" s="56">
        <f t="shared" si="4"/>
        <v>0</v>
      </c>
      <c r="L52" s="50"/>
      <c r="M52" s="50"/>
      <c r="N52" s="58"/>
      <c r="O52" s="56">
        <f t="shared" si="8"/>
        <v>0</v>
      </c>
      <c r="P52" s="50"/>
      <c r="Q52" s="50"/>
      <c r="R52" s="64">
        <f t="shared" si="9"/>
        <v>0</v>
      </c>
      <c r="S52" s="56">
        <f t="shared" si="5"/>
        <v>0</v>
      </c>
      <c r="T52" s="50"/>
      <c r="U52" s="51"/>
      <c r="V52" s="58"/>
      <c r="W52" s="56">
        <f t="shared" si="6"/>
        <v>0</v>
      </c>
      <c r="X52" s="50"/>
      <c r="Y52" s="50"/>
      <c r="Z52" s="58"/>
      <c r="AA52" s="56">
        <f t="shared" si="7"/>
        <v>0</v>
      </c>
      <c r="AB52" s="50"/>
      <c r="AC52" s="50"/>
      <c r="AD52" s="58"/>
    </row>
    <row r="53" spans="2:30" x14ac:dyDescent="0.25">
      <c r="B53" s="4" t="s">
        <v>185</v>
      </c>
      <c r="C53" s="7" t="s">
        <v>186</v>
      </c>
      <c r="D53" s="9">
        <v>150</v>
      </c>
      <c r="F53" s="53">
        <f t="shared" si="0"/>
        <v>0</v>
      </c>
      <c r="G53" s="127">
        <f t="shared" si="1"/>
        <v>0</v>
      </c>
      <c r="H53" s="128">
        <f t="shared" si="2"/>
        <v>0</v>
      </c>
      <c r="I53" s="128">
        <f t="shared" si="2"/>
        <v>0</v>
      </c>
      <c r="J53" s="129">
        <f t="shared" si="3"/>
        <v>0</v>
      </c>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33</v>
      </c>
      <c r="C54" s="7" t="s">
        <v>34</v>
      </c>
      <c r="D54" s="9">
        <v>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25</v>
      </c>
      <c r="C56" s="7" t="s">
        <v>31</v>
      </c>
      <c r="D56" s="9"/>
      <c r="E56">
        <v>20</v>
      </c>
      <c r="F56" s="53"/>
      <c r="G56" s="127">
        <f t="shared" si="1"/>
        <v>0</v>
      </c>
      <c r="H56" s="128">
        <f t="shared" si="2"/>
        <v>0</v>
      </c>
      <c r="I56" s="128">
        <f t="shared" si="2"/>
        <v>0</v>
      </c>
      <c r="J56" s="129">
        <f t="shared" si="3"/>
        <v>0</v>
      </c>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32</v>
      </c>
      <c r="C57" s="7" t="s">
        <v>35</v>
      </c>
      <c r="D57" s="19">
        <v>3225</v>
      </c>
      <c r="E57">
        <v>1</v>
      </c>
      <c r="F57" s="53"/>
      <c r="G57" s="127">
        <f t="shared" si="1"/>
        <v>0</v>
      </c>
      <c r="H57" s="128">
        <f t="shared" si="2"/>
        <v>0</v>
      </c>
      <c r="I57" s="128">
        <f t="shared" si="2"/>
        <v>0</v>
      </c>
      <c r="J57" s="129">
        <f t="shared" si="3"/>
        <v>0</v>
      </c>
      <c r="K57" s="56">
        <f t="shared" si="4"/>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5</v>
      </c>
      <c r="C58" s="7" t="s">
        <v>35</v>
      </c>
      <c r="D58" s="19">
        <v>537.5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30</v>
      </c>
      <c r="C59" s="7" t="s">
        <v>29</v>
      </c>
      <c r="D59" s="9">
        <v>40</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7</v>
      </c>
      <c r="C60" s="7" t="s">
        <v>29</v>
      </c>
      <c r="D60" s="9">
        <v>20</v>
      </c>
      <c r="E60">
        <f>E56</f>
        <v>20</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ht="15.75" thickBot="1" x14ac:dyDescent="0.3">
      <c r="B61" s="4"/>
      <c r="F61" s="1"/>
      <c r="G61" s="130"/>
      <c r="H61" s="128"/>
      <c r="I61" s="128"/>
      <c r="J61" s="129"/>
      <c r="K61" s="56"/>
      <c r="L61" s="50"/>
      <c r="M61" s="50"/>
      <c r="N61" s="58"/>
      <c r="O61" s="56"/>
      <c r="P61" s="50"/>
      <c r="Q61" s="50"/>
      <c r="R61" s="58"/>
      <c r="S61" s="56"/>
      <c r="T61" s="50"/>
      <c r="U61" s="51"/>
      <c r="V61" s="58"/>
      <c r="W61" s="56"/>
      <c r="X61" s="50"/>
      <c r="Y61" s="50"/>
      <c r="Z61" s="58"/>
      <c r="AA61" s="56"/>
      <c r="AB61" s="50"/>
      <c r="AC61" s="50"/>
      <c r="AD61" s="58"/>
    </row>
    <row r="62" spans="2:30" ht="15.75" thickBot="1" x14ac:dyDescent="0.3">
      <c r="B62" s="13" t="s">
        <v>8</v>
      </c>
      <c r="C62" s="12"/>
      <c r="D62" s="12"/>
      <c r="E62" s="12"/>
      <c r="F62" s="54">
        <f>SUM(F47:F60)</f>
        <v>137500</v>
      </c>
      <c r="G62" s="131">
        <f t="shared" ref="G62:I62" si="10">SUM(G47:G60)</f>
        <v>137500</v>
      </c>
      <c r="H62" s="131">
        <f t="shared" si="10"/>
        <v>25000</v>
      </c>
      <c r="I62" s="131">
        <f t="shared" si="10"/>
        <v>0</v>
      </c>
      <c r="J62" s="131">
        <f>SUM(J47:J60)</f>
        <v>112500</v>
      </c>
      <c r="K62" s="61">
        <f t="shared" ref="K62:M62" si="11">SUM(K47:K60)</f>
        <v>0</v>
      </c>
      <c r="L62" s="61">
        <f t="shared" si="11"/>
        <v>0</v>
      </c>
      <c r="M62" s="61">
        <f t="shared" si="11"/>
        <v>0</v>
      </c>
      <c r="N62" s="61">
        <f>SUM(N47:N60)</f>
        <v>0</v>
      </c>
      <c r="O62" s="62">
        <f>SUM(O47:O60)</f>
        <v>0</v>
      </c>
      <c r="P62" s="63"/>
      <c r="Q62" s="63"/>
      <c r="R62" s="65">
        <f>SUM(R47:R61)</f>
        <v>0</v>
      </c>
      <c r="S62" s="65">
        <f t="shared" ref="S62:AD62" si="12">SUM(S47:S61)</f>
        <v>137500</v>
      </c>
      <c r="T62" s="65">
        <f t="shared" si="12"/>
        <v>25000</v>
      </c>
      <c r="U62" s="65">
        <f t="shared" si="12"/>
        <v>0</v>
      </c>
      <c r="V62" s="65">
        <f t="shared" si="12"/>
        <v>112500</v>
      </c>
      <c r="W62" s="65">
        <f t="shared" si="12"/>
        <v>0</v>
      </c>
      <c r="X62" s="65">
        <f t="shared" si="12"/>
        <v>0</v>
      </c>
      <c r="Y62" s="65">
        <f t="shared" si="12"/>
        <v>0</v>
      </c>
      <c r="Z62" s="65">
        <f t="shared" si="12"/>
        <v>0</v>
      </c>
      <c r="AA62" s="65">
        <f t="shared" si="12"/>
        <v>0</v>
      </c>
      <c r="AB62" s="65">
        <f t="shared" si="12"/>
        <v>0</v>
      </c>
      <c r="AC62" s="65">
        <f t="shared" si="12"/>
        <v>0</v>
      </c>
      <c r="AD62" s="65">
        <f t="shared" si="12"/>
        <v>0</v>
      </c>
    </row>
    <row r="63" spans="2:30" x14ac:dyDescent="0.25">
      <c r="F63" s="16"/>
    </row>
    <row r="64" spans="2:30" x14ac:dyDescent="0.25">
      <c r="F64" s="16"/>
    </row>
  </sheetData>
  <mergeCells count="6">
    <mergeCell ref="AA44:AD44"/>
    <mergeCell ref="G44:J44"/>
    <mergeCell ref="K44:N44"/>
    <mergeCell ref="O44:R44"/>
    <mergeCell ref="S44:V44"/>
    <mergeCell ref="W44:Z4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D29"/>
  <sheetViews>
    <sheetView zoomScale="60" zoomScaleNormal="60" workbookViewId="0">
      <selection activeCell="H36" sqref="H36"/>
    </sheetView>
  </sheetViews>
  <sheetFormatPr defaultRowHeight="15" x14ac:dyDescent="0.25"/>
  <cols>
    <col min="2" max="2" width="33.5703125" bestFit="1" customWidth="1"/>
    <col min="3" max="3" width="9" style="6" bestFit="1" customWidth="1"/>
    <col min="6" max="6" width="16" customWidth="1"/>
    <col min="7" max="7" width="13" customWidth="1"/>
    <col min="8" max="8" width="13.85546875" customWidth="1"/>
    <col min="10" max="10" width="12.28515625" customWidth="1"/>
    <col min="11" max="11" width="10.7109375" customWidth="1"/>
    <col min="14" max="14" width="10.42578125" customWidth="1"/>
  </cols>
  <sheetData>
    <row r="3" spans="2:30" x14ac:dyDescent="0.25">
      <c r="B3" t="s">
        <v>74</v>
      </c>
    </row>
    <row r="4" spans="2:30" x14ac:dyDescent="0.25">
      <c r="B4" t="s">
        <v>75</v>
      </c>
    </row>
    <row r="5" spans="2:30" x14ac:dyDescent="0.25">
      <c r="B5" t="s">
        <v>141</v>
      </c>
    </row>
    <row r="6" spans="2:30" x14ac:dyDescent="0.25">
      <c r="B6" s="1" t="s">
        <v>150</v>
      </c>
    </row>
    <row r="9" spans="2:30" ht="20.25" thickBot="1" x14ac:dyDescent="0.35">
      <c r="B9" s="3" t="s">
        <v>212</v>
      </c>
      <c r="C9" s="5"/>
      <c r="D9" s="3"/>
      <c r="E9" s="3"/>
      <c r="F9" s="3"/>
    </row>
    <row r="10" spans="2:30" ht="16.5" thickTop="1" thickBot="1" x14ac:dyDescent="0.3">
      <c r="F10" s="16"/>
    </row>
    <row r="11" spans="2:30" ht="18" thickBot="1" x14ac:dyDescent="0.35">
      <c r="B11" s="2"/>
      <c r="C11" s="8"/>
      <c r="D11" s="2"/>
      <c r="E11" s="2"/>
      <c r="F11" s="2"/>
      <c r="G11" s="201" t="s">
        <v>64</v>
      </c>
      <c r="H11" s="202"/>
      <c r="I11" s="202"/>
      <c r="J11" s="203"/>
      <c r="K11" s="181">
        <v>2021</v>
      </c>
      <c r="L11" s="182"/>
      <c r="M11" s="182"/>
      <c r="N11" s="183"/>
      <c r="O11" s="181">
        <v>2022</v>
      </c>
      <c r="P11" s="182"/>
      <c r="Q11" s="182"/>
      <c r="R11" s="183"/>
      <c r="S11" s="181">
        <v>2023</v>
      </c>
      <c r="T11" s="182"/>
      <c r="U11" s="182"/>
      <c r="V11" s="183"/>
      <c r="W11" s="181">
        <v>2024</v>
      </c>
      <c r="X11" s="182"/>
      <c r="Y11" s="182"/>
      <c r="Z11" s="183"/>
      <c r="AA11" s="181">
        <v>2025</v>
      </c>
      <c r="AB11" s="182"/>
      <c r="AC11" s="182"/>
      <c r="AD11" s="183"/>
    </row>
    <row r="12" spans="2:30" ht="16.5" thickTop="1" thickBot="1" x14ac:dyDescent="0.3">
      <c r="C12" s="7"/>
      <c r="G12" s="120" t="s">
        <v>39</v>
      </c>
      <c r="H12" s="121" t="s">
        <v>95</v>
      </c>
      <c r="I12" s="121" t="s">
        <v>62</v>
      </c>
      <c r="J12" s="122" t="s">
        <v>61</v>
      </c>
      <c r="K12" s="144" t="s">
        <v>39</v>
      </c>
      <c r="L12" s="33" t="s">
        <v>95</v>
      </c>
      <c r="M12" s="33" t="s">
        <v>62</v>
      </c>
      <c r="N12" s="35" t="s">
        <v>61</v>
      </c>
      <c r="O12" s="145" t="s">
        <v>39</v>
      </c>
      <c r="P12" s="33" t="s">
        <v>95</v>
      </c>
      <c r="Q12" s="43" t="s">
        <v>62</v>
      </c>
      <c r="R12" s="37" t="s">
        <v>61</v>
      </c>
      <c r="S12" s="39" t="s">
        <v>39</v>
      </c>
      <c r="T12" s="24" t="s">
        <v>95</v>
      </c>
      <c r="U12" s="24" t="s">
        <v>62</v>
      </c>
      <c r="V12" s="40" t="s">
        <v>61</v>
      </c>
      <c r="W12" s="42" t="s">
        <v>39</v>
      </c>
      <c r="X12" s="24" t="s">
        <v>95</v>
      </c>
      <c r="Y12" s="24" t="s">
        <v>62</v>
      </c>
      <c r="Z12" s="40" t="s">
        <v>61</v>
      </c>
      <c r="AA12" s="42" t="s">
        <v>39</v>
      </c>
      <c r="AB12" s="24" t="s">
        <v>95</v>
      </c>
      <c r="AC12" s="38" t="s">
        <v>62</v>
      </c>
      <c r="AD12" s="60" t="s">
        <v>61</v>
      </c>
    </row>
    <row r="13" spans="2:30" x14ac:dyDescent="0.25">
      <c r="C13" s="7"/>
      <c r="D13" s="7" t="s">
        <v>12</v>
      </c>
      <c r="E13" s="7" t="s">
        <v>10</v>
      </c>
      <c r="F13" s="7" t="s">
        <v>11</v>
      </c>
      <c r="G13" s="157"/>
      <c r="H13" s="124"/>
      <c r="I13" s="124"/>
      <c r="J13" s="125"/>
      <c r="K13" s="147"/>
      <c r="L13" s="55"/>
      <c r="M13" s="55"/>
      <c r="N13" s="57"/>
      <c r="O13" s="148"/>
      <c r="P13" s="55"/>
      <c r="Q13" s="55"/>
      <c r="R13" s="57"/>
      <c r="S13" s="59"/>
      <c r="T13" s="55"/>
      <c r="U13" s="52"/>
      <c r="V13" s="57"/>
      <c r="W13" s="59"/>
      <c r="X13" s="55"/>
      <c r="Y13" s="55"/>
      <c r="Z13" s="57"/>
      <c r="AA13" s="59"/>
      <c r="AB13" s="55"/>
      <c r="AC13" s="55"/>
      <c r="AD13" s="57"/>
    </row>
    <row r="14" spans="2:30" x14ac:dyDescent="0.25">
      <c r="B14" s="4" t="s">
        <v>213</v>
      </c>
      <c r="C14" s="7" t="s">
        <v>1</v>
      </c>
      <c r="D14" s="9">
        <v>2500</v>
      </c>
      <c r="E14">
        <v>40</v>
      </c>
      <c r="F14" s="10">
        <f>D14*E14</f>
        <v>100000</v>
      </c>
      <c r="G14" s="158">
        <f>SUM(H14:J14)</f>
        <v>100000</v>
      </c>
      <c r="H14" s="128">
        <f>L14+P14+T14+X14+AB14</f>
        <v>0</v>
      </c>
      <c r="I14" s="128">
        <f>M14+Q14+U14+Y14+AC14</f>
        <v>0</v>
      </c>
      <c r="J14" s="129">
        <f>N14+R14+V14+Z14+AD14</f>
        <v>100000</v>
      </c>
      <c r="K14" s="150">
        <f>SUM(L14:N14)</f>
        <v>0</v>
      </c>
      <c r="L14" s="137"/>
      <c r="M14" s="137"/>
      <c r="N14" s="64"/>
      <c r="O14" s="150">
        <f t="shared" ref="O14:O27" si="0">SUM(P14:R14)</f>
        <v>62500</v>
      </c>
      <c r="P14" s="137"/>
      <c r="Q14" s="137"/>
      <c r="R14" s="64">
        <f>D14*25</f>
        <v>62500</v>
      </c>
      <c r="S14" s="138">
        <f t="shared" ref="S14:S16" si="1">SUM(T14:V14)</f>
        <v>12500</v>
      </c>
      <c r="T14" s="137"/>
      <c r="U14" s="139"/>
      <c r="V14" s="64">
        <f>D14*5</f>
        <v>12500</v>
      </c>
      <c r="W14" s="138">
        <f t="shared" ref="W14:W16" si="2">SUM(X14:Z14)</f>
        <v>12500</v>
      </c>
      <c r="X14" s="137"/>
      <c r="Y14" s="137"/>
      <c r="Z14" s="64">
        <f>D14*5</f>
        <v>12500</v>
      </c>
      <c r="AA14" s="138">
        <f t="shared" ref="AA14:AA16" si="3">SUM(AB14:AD14)</f>
        <v>12500</v>
      </c>
      <c r="AB14" s="137"/>
      <c r="AC14" s="137"/>
      <c r="AD14" s="64">
        <f>D14*5</f>
        <v>12500</v>
      </c>
    </row>
    <row r="15" spans="2:30" x14ac:dyDescent="0.25">
      <c r="B15" s="4" t="s">
        <v>4</v>
      </c>
      <c r="C15" s="7" t="s">
        <v>6</v>
      </c>
      <c r="D15" s="9"/>
      <c r="E15">
        <v>0</v>
      </c>
      <c r="F15" s="10">
        <f>D15*E15</f>
        <v>0</v>
      </c>
      <c r="G15" s="158">
        <f t="shared" ref="G15:G27" si="4">SUM(H15:J15)</f>
        <v>0</v>
      </c>
      <c r="H15" s="128">
        <f t="shared" ref="H15:J27" si="5">L15+P15+T15+X15+AB15</f>
        <v>0</v>
      </c>
      <c r="I15" s="128">
        <f t="shared" si="5"/>
        <v>0</v>
      </c>
      <c r="J15" s="129">
        <f t="shared" si="5"/>
        <v>0</v>
      </c>
      <c r="K15" s="150">
        <f t="shared" ref="K15:K27" si="6">SUM(L15:N15)</f>
        <v>0</v>
      </c>
      <c r="L15" s="137"/>
      <c r="M15" s="137"/>
      <c r="N15" s="64">
        <f t="shared" ref="N15:N22" si="7">F15</f>
        <v>0</v>
      </c>
      <c r="O15" s="150">
        <f t="shared" si="0"/>
        <v>0</v>
      </c>
      <c r="P15" s="137"/>
      <c r="Q15" s="137"/>
      <c r="R15" s="64">
        <f t="shared" ref="R15:R22" si="8">F15</f>
        <v>0</v>
      </c>
      <c r="S15" s="138">
        <f t="shared" si="1"/>
        <v>0</v>
      </c>
      <c r="T15" s="137"/>
      <c r="U15" s="139"/>
      <c r="V15" s="64"/>
      <c r="W15" s="138">
        <f t="shared" si="2"/>
        <v>0</v>
      </c>
      <c r="X15" s="137"/>
      <c r="Y15" s="137"/>
      <c r="Z15" s="64"/>
      <c r="AA15" s="138">
        <f t="shared" si="3"/>
        <v>0</v>
      </c>
      <c r="AB15" s="137"/>
      <c r="AC15" s="137"/>
      <c r="AD15" s="64"/>
    </row>
    <row r="16" spans="2:30" x14ac:dyDescent="0.25">
      <c r="B16" s="4"/>
      <c r="C16" s="7"/>
      <c r="D16" s="9"/>
      <c r="F16" s="10"/>
      <c r="G16" s="158">
        <f t="shared" si="4"/>
        <v>0</v>
      </c>
      <c r="H16" s="128">
        <f t="shared" si="5"/>
        <v>0</v>
      </c>
      <c r="I16" s="128">
        <f t="shared" si="5"/>
        <v>0</v>
      </c>
      <c r="J16" s="129">
        <f t="shared" si="5"/>
        <v>0</v>
      </c>
      <c r="K16" s="150">
        <f t="shared" si="6"/>
        <v>0</v>
      </c>
      <c r="L16" s="137"/>
      <c r="M16" s="137"/>
      <c r="N16" s="64">
        <f t="shared" si="7"/>
        <v>0</v>
      </c>
      <c r="O16" s="150">
        <f t="shared" si="0"/>
        <v>0</v>
      </c>
      <c r="P16" s="137"/>
      <c r="Q16" s="137"/>
      <c r="R16" s="64">
        <f t="shared" si="8"/>
        <v>0</v>
      </c>
      <c r="S16" s="138">
        <f t="shared" si="1"/>
        <v>0</v>
      </c>
      <c r="T16" s="137"/>
      <c r="U16" s="139"/>
      <c r="V16" s="64"/>
      <c r="W16" s="138">
        <f t="shared" si="2"/>
        <v>0</v>
      </c>
      <c r="X16" s="137"/>
      <c r="Y16" s="137"/>
      <c r="Z16" s="64"/>
      <c r="AA16" s="138">
        <f t="shared" si="3"/>
        <v>0</v>
      </c>
      <c r="AB16" s="137"/>
      <c r="AC16" s="137"/>
      <c r="AD16" s="64"/>
    </row>
    <row r="17" spans="2:30" x14ac:dyDescent="0.25">
      <c r="B17" s="4" t="s">
        <v>24</v>
      </c>
      <c r="C17" s="7" t="s">
        <v>29</v>
      </c>
      <c r="D17" s="9">
        <v>2500</v>
      </c>
      <c r="E17">
        <v>0</v>
      </c>
      <c r="F17" s="10">
        <f>D17*E17</f>
        <v>0</v>
      </c>
      <c r="G17" s="158">
        <f t="shared" si="4"/>
        <v>0</v>
      </c>
      <c r="H17" s="128">
        <f t="shared" si="5"/>
        <v>0</v>
      </c>
      <c r="I17" s="128">
        <f t="shared" si="5"/>
        <v>0</v>
      </c>
      <c r="J17" s="129">
        <f t="shared" si="5"/>
        <v>0</v>
      </c>
      <c r="K17" s="150">
        <f t="shared" si="6"/>
        <v>0</v>
      </c>
      <c r="L17" s="137"/>
      <c r="M17" s="137"/>
      <c r="N17" s="64">
        <f>F17</f>
        <v>0</v>
      </c>
      <c r="O17" s="150">
        <f t="shared" si="0"/>
        <v>0</v>
      </c>
      <c r="P17" s="137"/>
      <c r="Q17" s="137"/>
      <c r="R17" s="64"/>
      <c r="S17" s="138">
        <f>SUM(T17:V17)</f>
        <v>0</v>
      </c>
      <c r="T17" s="137"/>
      <c r="U17" s="139"/>
      <c r="V17" s="64"/>
      <c r="W17" s="138">
        <f>SUM(X17:Z17)</f>
        <v>0</v>
      </c>
      <c r="X17" s="137"/>
      <c r="Y17" s="137"/>
      <c r="Z17" s="64"/>
      <c r="AA17" s="138">
        <f>SUM(AB17:AD17)</f>
        <v>0</v>
      </c>
      <c r="AB17" s="137"/>
      <c r="AC17" s="137"/>
      <c r="AD17" s="64"/>
    </row>
    <row r="18" spans="2:30" x14ac:dyDescent="0.25">
      <c r="B18" s="4" t="s">
        <v>26</v>
      </c>
      <c r="C18" s="7" t="s">
        <v>29</v>
      </c>
      <c r="D18" s="9">
        <v>35</v>
      </c>
      <c r="E18">
        <f>D9/5</f>
        <v>0</v>
      </c>
      <c r="F18" s="10">
        <f>D18*E18</f>
        <v>0</v>
      </c>
      <c r="G18" s="158">
        <f t="shared" si="4"/>
        <v>0</v>
      </c>
      <c r="H18" s="128">
        <f t="shared" si="5"/>
        <v>0</v>
      </c>
      <c r="I18" s="128">
        <f t="shared" si="5"/>
        <v>0</v>
      </c>
      <c r="J18" s="129">
        <f t="shared" si="5"/>
        <v>0</v>
      </c>
      <c r="K18" s="150">
        <f t="shared" si="6"/>
        <v>0</v>
      </c>
      <c r="L18" s="137">
        <f>F18</f>
        <v>0</v>
      </c>
      <c r="M18" s="137"/>
      <c r="N18" s="64">
        <f t="shared" si="7"/>
        <v>0</v>
      </c>
      <c r="O18" s="150">
        <f t="shared" si="0"/>
        <v>0</v>
      </c>
      <c r="P18" s="137"/>
      <c r="Q18" s="137"/>
      <c r="R18" s="64">
        <f t="shared" si="8"/>
        <v>0</v>
      </c>
      <c r="S18" s="138">
        <f t="shared" ref="S18:S27" si="9">SUM(T18:V18)</f>
        <v>0</v>
      </c>
      <c r="T18" s="137"/>
      <c r="U18" s="139"/>
      <c r="V18" s="64"/>
      <c r="W18" s="138">
        <f t="shared" ref="W18:W27" si="10">SUM(X18:Z18)</f>
        <v>0</v>
      </c>
      <c r="X18" s="137"/>
      <c r="Y18" s="137"/>
      <c r="Z18" s="64"/>
      <c r="AA18" s="138">
        <f t="shared" ref="AA18:AA27" si="11">SUM(AB18:AD18)</f>
        <v>0</v>
      </c>
      <c r="AB18" s="137"/>
      <c r="AC18" s="137"/>
      <c r="AD18" s="64"/>
    </row>
    <row r="19" spans="2:30" x14ac:dyDescent="0.25">
      <c r="B19" s="4"/>
      <c r="C19" s="7"/>
      <c r="D19" s="9"/>
      <c r="F19" s="10"/>
      <c r="G19" s="158">
        <f t="shared" si="4"/>
        <v>0</v>
      </c>
      <c r="H19" s="128">
        <f t="shared" si="5"/>
        <v>0</v>
      </c>
      <c r="I19" s="128">
        <f t="shared" si="5"/>
        <v>0</v>
      </c>
      <c r="J19" s="129">
        <f t="shared" si="5"/>
        <v>0</v>
      </c>
      <c r="K19" s="150">
        <f t="shared" si="6"/>
        <v>0</v>
      </c>
      <c r="L19" s="137"/>
      <c r="M19" s="137"/>
      <c r="N19" s="64">
        <f t="shared" si="7"/>
        <v>0</v>
      </c>
      <c r="O19" s="150">
        <f t="shared" si="0"/>
        <v>0</v>
      </c>
      <c r="P19" s="137"/>
      <c r="Q19" s="137"/>
      <c r="R19" s="64">
        <f t="shared" si="8"/>
        <v>0</v>
      </c>
      <c r="S19" s="138">
        <f t="shared" si="9"/>
        <v>0</v>
      </c>
      <c r="T19" s="137"/>
      <c r="U19" s="139"/>
      <c r="V19" s="64"/>
      <c r="W19" s="138">
        <f t="shared" si="10"/>
        <v>0</v>
      </c>
      <c r="X19" s="137"/>
      <c r="Y19" s="137"/>
      <c r="Z19" s="64"/>
      <c r="AA19" s="138">
        <f t="shared" si="11"/>
        <v>0</v>
      </c>
      <c r="AB19" s="137"/>
      <c r="AC19" s="137"/>
      <c r="AD19" s="64"/>
    </row>
    <row r="20" spans="2:30" x14ac:dyDescent="0.25">
      <c r="B20" s="4" t="s">
        <v>36</v>
      </c>
      <c r="C20" s="7" t="s">
        <v>34</v>
      </c>
      <c r="D20" s="9"/>
      <c r="E20">
        <v>0</v>
      </c>
      <c r="F20" s="10">
        <f>D20*E20</f>
        <v>0</v>
      </c>
      <c r="G20" s="158">
        <f t="shared" si="4"/>
        <v>0</v>
      </c>
      <c r="H20" s="128">
        <f t="shared" si="5"/>
        <v>0</v>
      </c>
      <c r="I20" s="128">
        <f t="shared" si="5"/>
        <v>0</v>
      </c>
      <c r="J20" s="129">
        <f t="shared" si="5"/>
        <v>0</v>
      </c>
      <c r="K20" s="150"/>
      <c r="L20" s="137">
        <f>F20/2</f>
        <v>0</v>
      </c>
      <c r="M20" s="137"/>
      <c r="N20" s="64">
        <f t="shared" si="7"/>
        <v>0</v>
      </c>
      <c r="O20" s="150">
        <f t="shared" si="0"/>
        <v>0</v>
      </c>
      <c r="P20" s="137"/>
      <c r="Q20" s="137"/>
      <c r="R20" s="64">
        <f t="shared" si="8"/>
        <v>0</v>
      </c>
      <c r="S20" s="138">
        <f t="shared" si="9"/>
        <v>0</v>
      </c>
      <c r="T20" s="137"/>
      <c r="U20" s="139"/>
      <c r="V20" s="64"/>
      <c r="W20" s="138">
        <f t="shared" si="10"/>
        <v>0</v>
      </c>
      <c r="X20" s="137"/>
      <c r="Y20" s="137"/>
      <c r="Z20" s="64"/>
      <c r="AA20" s="138">
        <f t="shared" si="11"/>
        <v>0</v>
      </c>
      <c r="AB20" s="137"/>
      <c r="AC20" s="137"/>
      <c r="AD20" s="64"/>
    </row>
    <row r="21" spans="2:30" x14ac:dyDescent="0.25">
      <c r="B21" s="4" t="s">
        <v>33</v>
      </c>
      <c r="C21" s="7" t="s">
        <v>34</v>
      </c>
      <c r="D21" s="9">
        <v>8</v>
      </c>
      <c r="E21">
        <v>0</v>
      </c>
      <c r="F21" s="10">
        <f>D21*E21</f>
        <v>0</v>
      </c>
      <c r="G21" s="158">
        <f t="shared" si="4"/>
        <v>0</v>
      </c>
      <c r="H21" s="128">
        <f t="shared" si="5"/>
        <v>0</v>
      </c>
      <c r="I21" s="128">
        <f t="shared" si="5"/>
        <v>0</v>
      </c>
      <c r="J21" s="129">
        <f t="shared" si="5"/>
        <v>0</v>
      </c>
      <c r="K21" s="150">
        <f t="shared" si="6"/>
        <v>0</v>
      </c>
      <c r="L21" s="137">
        <f>F21</f>
        <v>0</v>
      </c>
      <c r="M21" s="137"/>
      <c r="N21" s="64">
        <f t="shared" si="7"/>
        <v>0</v>
      </c>
      <c r="O21" s="150">
        <f t="shared" si="0"/>
        <v>0</v>
      </c>
      <c r="P21" s="137"/>
      <c r="Q21" s="137"/>
      <c r="R21" s="64">
        <f t="shared" si="8"/>
        <v>0</v>
      </c>
      <c r="S21" s="138">
        <f t="shared" si="9"/>
        <v>0</v>
      </c>
      <c r="T21" s="137"/>
      <c r="U21" s="139"/>
      <c r="V21" s="64"/>
      <c r="W21" s="138">
        <f t="shared" si="10"/>
        <v>0</v>
      </c>
      <c r="X21" s="137"/>
      <c r="Y21" s="137"/>
      <c r="Z21" s="64"/>
      <c r="AA21" s="138">
        <f t="shared" si="11"/>
        <v>0</v>
      </c>
      <c r="AB21" s="137"/>
      <c r="AC21" s="137"/>
      <c r="AD21" s="64"/>
    </row>
    <row r="22" spans="2:30" x14ac:dyDescent="0.25">
      <c r="B22" s="4"/>
      <c r="C22" s="7"/>
      <c r="D22" s="9"/>
      <c r="F22" s="10"/>
      <c r="G22" s="158">
        <f t="shared" si="4"/>
        <v>0</v>
      </c>
      <c r="H22" s="128">
        <f t="shared" si="5"/>
        <v>0</v>
      </c>
      <c r="I22" s="128">
        <f t="shared" si="5"/>
        <v>0</v>
      </c>
      <c r="J22" s="129">
        <f t="shared" si="5"/>
        <v>0</v>
      </c>
      <c r="K22" s="150">
        <f t="shared" si="6"/>
        <v>0</v>
      </c>
      <c r="L22" s="137"/>
      <c r="M22" s="137"/>
      <c r="N22" s="64">
        <f t="shared" si="7"/>
        <v>0</v>
      </c>
      <c r="O22" s="150">
        <f t="shared" si="0"/>
        <v>0</v>
      </c>
      <c r="P22" s="137"/>
      <c r="Q22" s="137"/>
      <c r="R22" s="64">
        <f t="shared" si="8"/>
        <v>0</v>
      </c>
      <c r="S22" s="138">
        <f t="shared" si="9"/>
        <v>0</v>
      </c>
      <c r="T22" s="137"/>
      <c r="U22" s="139"/>
      <c r="V22" s="64"/>
      <c r="W22" s="138">
        <f t="shared" si="10"/>
        <v>0</v>
      </c>
      <c r="X22" s="137"/>
      <c r="Y22" s="137"/>
      <c r="Z22" s="64"/>
      <c r="AA22" s="138">
        <f t="shared" si="11"/>
        <v>0</v>
      </c>
      <c r="AB22" s="137"/>
      <c r="AC22" s="137"/>
      <c r="AD22" s="64"/>
    </row>
    <row r="23" spans="2:30" x14ac:dyDescent="0.25">
      <c r="B23" s="4" t="s">
        <v>25</v>
      </c>
      <c r="C23" s="7" t="s">
        <v>31</v>
      </c>
      <c r="D23" s="9"/>
      <c r="E23">
        <v>0</v>
      </c>
      <c r="F23" s="151">
        <f>SUM(F24:F27)</f>
        <v>0</v>
      </c>
      <c r="G23" s="158">
        <f t="shared" si="4"/>
        <v>0</v>
      </c>
      <c r="H23" s="128">
        <f t="shared" si="5"/>
        <v>0</v>
      </c>
      <c r="I23" s="128">
        <f t="shared" si="5"/>
        <v>0</v>
      </c>
      <c r="J23" s="129">
        <f t="shared" si="5"/>
        <v>0</v>
      </c>
      <c r="K23" s="150">
        <f t="shared" si="6"/>
        <v>0</v>
      </c>
      <c r="L23" s="137"/>
      <c r="M23" s="137"/>
      <c r="N23" s="64"/>
      <c r="O23" s="150">
        <f t="shared" si="0"/>
        <v>0</v>
      </c>
      <c r="P23" s="137"/>
      <c r="Q23" s="137"/>
      <c r="R23" s="64">
        <f>F23</f>
        <v>0</v>
      </c>
      <c r="S23" s="138">
        <f t="shared" si="9"/>
        <v>0</v>
      </c>
      <c r="T23" s="137"/>
      <c r="U23" s="139"/>
      <c r="V23" s="64"/>
      <c r="W23" s="138">
        <f t="shared" si="10"/>
        <v>0</v>
      </c>
      <c r="X23" s="137"/>
      <c r="Y23" s="137"/>
      <c r="Z23" s="64"/>
      <c r="AA23" s="138">
        <f t="shared" si="11"/>
        <v>0</v>
      </c>
      <c r="AB23" s="137"/>
      <c r="AC23" s="137"/>
      <c r="AD23" s="64"/>
    </row>
    <row r="24" spans="2:30" x14ac:dyDescent="0.25">
      <c r="B24" s="4" t="s">
        <v>32</v>
      </c>
      <c r="C24" s="7" t="s">
        <v>35</v>
      </c>
      <c r="D24" s="19">
        <v>500</v>
      </c>
      <c r="E24">
        <v>0</v>
      </c>
      <c r="F24" s="151">
        <f>D24*E24</f>
        <v>0</v>
      </c>
      <c r="G24" s="158">
        <f t="shared" si="4"/>
        <v>0</v>
      </c>
      <c r="H24" s="128">
        <f t="shared" si="5"/>
        <v>0</v>
      </c>
      <c r="I24" s="128">
        <f t="shared" si="5"/>
        <v>0</v>
      </c>
      <c r="J24" s="129">
        <f t="shared" si="5"/>
        <v>0</v>
      </c>
      <c r="K24" s="150">
        <f t="shared" si="6"/>
        <v>0</v>
      </c>
      <c r="L24" s="137"/>
      <c r="M24" s="137"/>
      <c r="N24" s="64"/>
      <c r="O24" s="150">
        <f t="shared" si="0"/>
        <v>0</v>
      </c>
      <c r="P24" s="137"/>
      <c r="Q24" s="137"/>
      <c r="R24" s="64">
        <f t="shared" ref="R24:R27" si="12">F24</f>
        <v>0</v>
      </c>
      <c r="S24" s="138">
        <f t="shared" si="9"/>
        <v>0</v>
      </c>
      <c r="T24" s="137"/>
      <c r="U24" s="139"/>
      <c r="V24" s="64"/>
      <c r="W24" s="138">
        <f t="shared" si="10"/>
        <v>0</v>
      </c>
      <c r="X24" s="137"/>
      <c r="Y24" s="137"/>
      <c r="Z24" s="64"/>
      <c r="AA24" s="138">
        <f t="shared" si="11"/>
        <v>0</v>
      </c>
      <c r="AB24" s="137"/>
      <c r="AC24" s="137"/>
      <c r="AD24" s="64"/>
    </row>
    <row r="25" spans="2:30" x14ac:dyDescent="0.25">
      <c r="B25" s="4" t="s">
        <v>5</v>
      </c>
      <c r="C25" s="7" t="s">
        <v>35</v>
      </c>
      <c r="D25" s="19">
        <v>600</v>
      </c>
      <c r="E25">
        <v>0</v>
      </c>
      <c r="F25" s="151">
        <f>D25*E25</f>
        <v>0</v>
      </c>
      <c r="G25" s="158">
        <f t="shared" si="4"/>
        <v>0</v>
      </c>
      <c r="H25" s="128">
        <f t="shared" si="5"/>
        <v>0</v>
      </c>
      <c r="I25" s="128">
        <f t="shared" si="5"/>
        <v>0</v>
      </c>
      <c r="J25" s="129">
        <f t="shared" si="5"/>
        <v>0</v>
      </c>
      <c r="K25" s="150">
        <f t="shared" si="6"/>
        <v>0</v>
      </c>
      <c r="L25" s="137"/>
      <c r="M25" s="137"/>
      <c r="N25" s="64"/>
      <c r="O25" s="150">
        <f t="shared" si="0"/>
        <v>0</v>
      </c>
      <c r="P25" s="137"/>
      <c r="Q25" s="137"/>
      <c r="R25" s="64">
        <f t="shared" si="12"/>
        <v>0</v>
      </c>
      <c r="S25" s="138">
        <f t="shared" si="9"/>
        <v>0</v>
      </c>
      <c r="T25" s="137"/>
      <c r="U25" s="139"/>
      <c r="V25" s="64"/>
      <c r="W25" s="138">
        <f t="shared" si="10"/>
        <v>0</v>
      </c>
      <c r="X25" s="137"/>
      <c r="Y25" s="137"/>
      <c r="Z25" s="64"/>
      <c r="AA25" s="138">
        <f t="shared" si="11"/>
        <v>0</v>
      </c>
      <c r="AB25" s="137"/>
      <c r="AC25" s="137"/>
      <c r="AD25" s="64"/>
    </row>
    <row r="26" spans="2:30" x14ac:dyDescent="0.25">
      <c r="B26" s="4" t="s">
        <v>30</v>
      </c>
      <c r="C26" s="7" t="s">
        <v>29</v>
      </c>
      <c r="D26" s="9">
        <v>40</v>
      </c>
      <c r="E26">
        <v>0</v>
      </c>
      <c r="F26" s="151">
        <f>D26*E26*E23</f>
        <v>0</v>
      </c>
      <c r="G26" s="158">
        <f t="shared" si="4"/>
        <v>0</v>
      </c>
      <c r="H26" s="128">
        <f t="shared" si="5"/>
        <v>0</v>
      </c>
      <c r="I26" s="128">
        <f t="shared" si="5"/>
        <v>0</v>
      </c>
      <c r="J26" s="129">
        <f t="shared" si="5"/>
        <v>0</v>
      </c>
      <c r="K26" s="150">
        <f t="shared" si="6"/>
        <v>0</v>
      </c>
      <c r="L26" s="137"/>
      <c r="M26" s="137"/>
      <c r="N26" s="64"/>
      <c r="O26" s="150">
        <f t="shared" si="0"/>
        <v>0</v>
      </c>
      <c r="P26" s="137"/>
      <c r="Q26" s="137"/>
      <c r="R26" s="64">
        <f t="shared" si="12"/>
        <v>0</v>
      </c>
      <c r="S26" s="138">
        <f t="shared" si="9"/>
        <v>0</v>
      </c>
      <c r="T26" s="137"/>
      <c r="U26" s="139"/>
      <c r="V26" s="64"/>
      <c r="W26" s="138">
        <f t="shared" si="10"/>
        <v>0</v>
      </c>
      <c r="X26" s="137"/>
      <c r="Y26" s="137"/>
      <c r="Z26" s="64"/>
      <c r="AA26" s="138">
        <f t="shared" si="11"/>
        <v>0</v>
      </c>
      <c r="AB26" s="137"/>
      <c r="AC26" s="137"/>
      <c r="AD26" s="64"/>
    </row>
    <row r="27" spans="2:30" x14ac:dyDescent="0.25">
      <c r="B27" s="4" t="s">
        <v>7</v>
      </c>
      <c r="C27" s="7" t="s">
        <v>29</v>
      </c>
      <c r="D27" s="9">
        <v>20</v>
      </c>
      <c r="E27">
        <v>0</v>
      </c>
      <c r="F27" s="151">
        <f>D27*E27*E23</f>
        <v>0</v>
      </c>
      <c r="G27" s="158">
        <f t="shared" si="4"/>
        <v>0</v>
      </c>
      <c r="H27" s="128">
        <f t="shared" si="5"/>
        <v>0</v>
      </c>
      <c r="I27" s="128">
        <f t="shared" si="5"/>
        <v>0</v>
      </c>
      <c r="J27" s="129">
        <f t="shared" si="5"/>
        <v>0</v>
      </c>
      <c r="K27" s="150">
        <f t="shared" si="6"/>
        <v>0</v>
      </c>
      <c r="L27" s="137"/>
      <c r="M27" s="137"/>
      <c r="N27" s="64"/>
      <c r="O27" s="150">
        <f t="shared" si="0"/>
        <v>0</v>
      </c>
      <c r="P27" s="137"/>
      <c r="Q27" s="137"/>
      <c r="R27" s="64">
        <f t="shared" si="12"/>
        <v>0</v>
      </c>
      <c r="S27" s="138">
        <f t="shared" si="9"/>
        <v>0</v>
      </c>
      <c r="T27" s="137"/>
      <c r="U27" s="139"/>
      <c r="V27" s="64"/>
      <c r="W27" s="138">
        <f t="shared" si="10"/>
        <v>0</v>
      </c>
      <c r="X27" s="137"/>
      <c r="Y27" s="137"/>
      <c r="Z27" s="64"/>
      <c r="AA27" s="138">
        <f t="shared" si="11"/>
        <v>0</v>
      </c>
      <c r="AB27" s="137"/>
      <c r="AC27" s="137"/>
      <c r="AD27" s="64"/>
    </row>
    <row r="28" spans="2:30" ht="15.75" thickBot="1" x14ac:dyDescent="0.3">
      <c r="B28" s="4"/>
      <c r="F28" s="1"/>
      <c r="G28" s="158"/>
      <c r="H28" s="128"/>
      <c r="I28" s="128"/>
      <c r="J28" s="129"/>
      <c r="K28" s="150"/>
      <c r="L28" s="137"/>
      <c r="M28" s="137"/>
      <c r="N28" s="64"/>
      <c r="O28" s="150"/>
      <c r="P28" s="137"/>
      <c r="Q28" s="137"/>
      <c r="R28" s="64"/>
      <c r="S28" s="138"/>
      <c r="T28" s="137"/>
      <c r="U28" s="139"/>
      <c r="V28" s="64"/>
      <c r="W28" s="138"/>
      <c r="X28" s="137"/>
      <c r="Y28" s="137"/>
      <c r="Z28" s="64"/>
      <c r="AA28" s="138"/>
      <c r="AB28" s="137"/>
      <c r="AC28" s="137"/>
      <c r="AD28" s="64"/>
    </row>
    <row r="29" spans="2:30" ht="15.75" thickBot="1" x14ac:dyDescent="0.3">
      <c r="B29" s="13" t="s">
        <v>8</v>
      </c>
      <c r="C29" s="12"/>
      <c r="D29" s="12"/>
      <c r="E29" s="12"/>
      <c r="F29" s="142">
        <f>SUM(F14:F23)</f>
        <v>100000</v>
      </c>
      <c r="G29" s="159">
        <f t="shared" ref="G29:I29" si="13">SUM(G14:G27)</f>
        <v>100000</v>
      </c>
      <c r="H29" s="160">
        <f t="shared" si="13"/>
        <v>0</v>
      </c>
      <c r="I29" s="160">
        <f t="shared" si="13"/>
        <v>0</v>
      </c>
      <c r="J29" s="160">
        <f>SUM(J14:J27)</f>
        <v>100000</v>
      </c>
      <c r="K29" s="153">
        <f t="shared" ref="K29:M29" si="14">SUM(K14:K27)</f>
        <v>0</v>
      </c>
      <c r="L29" s="65">
        <f t="shared" si="14"/>
        <v>0</v>
      </c>
      <c r="M29" s="65">
        <f t="shared" si="14"/>
        <v>0</v>
      </c>
      <c r="N29" s="65">
        <f>SUM(N14:N27)</f>
        <v>0</v>
      </c>
      <c r="O29" s="153">
        <f t="shared" ref="O29:Q29" si="15">SUM(O14:O27)</f>
        <v>62500</v>
      </c>
      <c r="P29" s="65">
        <f t="shared" si="15"/>
        <v>0</v>
      </c>
      <c r="Q29" s="65">
        <f t="shared" si="15"/>
        <v>0</v>
      </c>
      <c r="R29" s="65">
        <f>SUM(R14:R27)</f>
        <v>62500</v>
      </c>
      <c r="S29" s="154">
        <f>SUM(S14:S27)</f>
        <v>12500</v>
      </c>
      <c r="T29" s="154">
        <f t="shared" ref="T29:V29" si="16">SUM(T14:T27)</f>
        <v>0</v>
      </c>
      <c r="U29" s="154">
        <f t="shared" si="16"/>
        <v>0</v>
      </c>
      <c r="V29" s="154">
        <f t="shared" si="16"/>
        <v>12500</v>
      </c>
      <c r="W29" s="154">
        <f>SUM(W14:W27)</f>
        <v>12500</v>
      </c>
      <c r="X29" s="154">
        <f t="shared" ref="X29:Z29" si="17">SUM(X14:X27)</f>
        <v>0</v>
      </c>
      <c r="Y29" s="154">
        <f t="shared" si="17"/>
        <v>0</v>
      </c>
      <c r="Z29" s="154">
        <f t="shared" si="17"/>
        <v>12500</v>
      </c>
      <c r="AA29" s="154">
        <f>SUM(AA14:AA27)</f>
        <v>12500</v>
      </c>
      <c r="AB29" s="154">
        <f t="shared" ref="AB29:AD29" si="18">SUM(AB14:AB27)</f>
        <v>0</v>
      </c>
      <c r="AC29" s="154">
        <f t="shared" si="18"/>
        <v>0</v>
      </c>
      <c r="AD29" s="154">
        <f t="shared" si="18"/>
        <v>12500</v>
      </c>
    </row>
  </sheetData>
  <mergeCells count="6">
    <mergeCell ref="AA11:AD11"/>
    <mergeCell ref="G11:J11"/>
    <mergeCell ref="K11:N11"/>
    <mergeCell ref="O11:R11"/>
    <mergeCell ref="S11:V11"/>
    <mergeCell ref="W11:Z1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G72" sqref="G72"/>
    </sheetView>
  </sheetViews>
  <sheetFormatPr defaultRowHeight="15" x14ac:dyDescent="0.25"/>
  <cols>
    <col min="2" max="2" width="33.5703125" bestFit="1" customWidth="1"/>
    <col min="3" max="3" width="9" style="6" bestFit="1" customWidth="1"/>
    <col min="6" max="6" width="16.42578125" customWidth="1"/>
    <col min="7" max="7" width="14.5703125" customWidth="1"/>
    <col min="8" max="8" width="13.42578125" customWidth="1"/>
    <col min="10" max="10" width="11.85546875" customWidth="1"/>
    <col min="15" max="15" width="12.42578125" customWidth="1"/>
    <col min="18" max="18" width="10.7109375" customWidth="1"/>
  </cols>
  <sheetData>
    <row r="2" spans="2:4" x14ac:dyDescent="0.25">
      <c r="B2" s="132" t="s">
        <v>201</v>
      </c>
    </row>
    <row r="3" spans="2:4" x14ac:dyDescent="0.25">
      <c r="B3" t="s">
        <v>74</v>
      </c>
    </row>
    <row r="4" spans="2:4" x14ac:dyDescent="0.25">
      <c r="B4" t="s">
        <v>75</v>
      </c>
    </row>
    <row r="5" spans="2:4" x14ac:dyDescent="0.25">
      <c r="B5" t="s">
        <v>141</v>
      </c>
    </row>
    <row r="6" spans="2:4" x14ac:dyDescent="0.25">
      <c r="B6" s="1" t="s">
        <v>151</v>
      </c>
    </row>
    <row r="8" spans="2:4" x14ac:dyDescent="0.25">
      <c r="B8">
        <v>2021</v>
      </c>
    </row>
    <row r="9" spans="2:4" ht="15.75" thickBot="1" x14ac:dyDescent="0.3">
      <c r="B9" s="4"/>
      <c r="C9" s="7" t="s">
        <v>0</v>
      </c>
      <c r="D9" s="9"/>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[1]re!B37</f>
        <v>copii pasati</v>
      </c>
      <c r="C23" s="7"/>
      <c r="D23" s="18">
        <f>[1]re!C37</f>
        <v>1299</v>
      </c>
    </row>
    <row r="24" spans="1:6" ht="15.75" hidden="1" thickBot="1" x14ac:dyDescent="0.3">
      <c r="A24" t="str">
        <f>[1]re!B38</f>
        <v>plasament de urgenta</v>
      </c>
      <c r="C24" s="7"/>
      <c r="D24" s="18">
        <f>[1]re!C38</f>
        <v>48</v>
      </c>
    </row>
    <row r="25" spans="1:6" ht="15.75" hidden="1" thickBot="1" x14ac:dyDescent="0.3">
      <c r="C25" s="7"/>
      <c r="D25" s="7" t="s">
        <v>12</v>
      </c>
      <c r="E25" s="7" t="s">
        <v>10</v>
      </c>
      <c r="F25" s="7" t="s">
        <v>11</v>
      </c>
    </row>
    <row r="26" spans="1:6" ht="15.75" hidden="1" thickBot="1" x14ac:dyDescent="0.3">
      <c r="B26" s="4" t="s">
        <v>23</v>
      </c>
      <c r="C26" s="7" t="s">
        <v>1</v>
      </c>
      <c r="D26" s="9">
        <f>[1]re!C41*D23</f>
        <v>1152213</v>
      </c>
      <c r="F26" s="10">
        <f>D26*E26</f>
        <v>0</v>
      </c>
    </row>
    <row r="27" spans="1:6" ht="15.75" hidden="1" thickBot="1" x14ac:dyDescent="0.3">
      <c r="B27" s="4" t="s">
        <v>2</v>
      </c>
      <c r="C27" s="7" t="s">
        <v>1</v>
      </c>
      <c r="D27" s="9">
        <f>[1]re!C43*D23</f>
        <v>431268</v>
      </c>
      <c r="F27" s="10">
        <f>D27*E27</f>
        <v>0</v>
      </c>
    </row>
    <row r="28" spans="1:6" ht="15.75" hidden="1" thickBot="1" x14ac:dyDescent="0.3">
      <c r="B28" s="4" t="s">
        <v>3</v>
      </c>
      <c r="C28" s="7" t="s">
        <v>1</v>
      </c>
      <c r="D28" s="9">
        <f>[1]re!C44*D23</f>
        <v>540384</v>
      </c>
      <c r="F28" s="10">
        <f>D28*E28</f>
        <v>0</v>
      </c>
    </row>
    <row r="29" spans="1:6" ht="15.75" hidden="1" thickBot="1" x14ac:dyDescent="0.3">
      <c r="B29" s="4" t="s">
        <v>4</v>
      </c>
      <c r="C29" s="7" t="s">
        <v>6</v>
      </c>
      <c r="D29" s="9">
        <f>[1]re!C45*D23</f>
        <v>0</v>
      </c>
      <c r="F29" s="10">
        <f>D29*E29</f>
        <v>0</v>
      </c>
    </row>
    <row r="30" spans="1:6" ht="15.75" hidden="1" thickBot="1" x14ac:dyDescent="0.3">
      <c r="B30" s="4"/>
      <c r="C30" s="7"/>
      <c r="D30" s="9"/>
      <c r="F30" s="10"/>
    </row>
    <row r="31" spans="1:6" ht="15.75" hidden="1" thickBot="1" x14ac:dyDescent="0.3">
      <c r="B31" s="4" t="s">
        <v>24</v>
      </c>
      <c r="C31" s="7" t="s">
        <v>29</v>
      </c>
      <c r="D31" s="9">
        <f>[1]re!C42*D24</f>
        <v>1536</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[1]re!C46*D23</f>
        <v>0</v>
      </c>
      <c r="F38" s="10">
        <f>D38*E38</f>
        <v>0</v>
      </c>
    </row>
    <row r="39" spans="2:30" ht="15.75" hidden="1" thickBot="1" x14ac:dyDescent="0.3">
      <c r="B39" s="4" t="s">
        <v>5</v>
      </c>
      <c r="C39" s="7" t="s">
        <v>35</v>
      </c>
      <c r="D39" s="19">
        <f>[1]re!C47*D23</f>
        <v>0</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214</v>
      </c>
      <c r="C48" s="7" t="s">
        <v>0</v>
      </c>
      <c r="D48" s="9">
        <v>2500</v>
      </c>
      <c r="F48" s="53">
        <f>D48*E48</f>
        <v>0</v>
      </c>
      <c r="G48" s="127">
        <f>SUM(H48:J48)</f>
        <v>0</v>
      </c>
      <c r="H48" s="128">
        <f>L48+P48+T48+X48+AB48</f>
        <v>0</v>
      </c>
      <c r="I48" s="128">
        <f>M48+Q48+U48+Y48+AC48</f>
        <v>0</v>
      </c>
      <c r="J48" s="129">
        <f>R48+V48+Z48+AD48</f>
        <v>0</v>
      </c>
      <c r="K48" s="56"/>
      <c r="L48" s="50"/>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0</v>
      </c>
      <c r="G63" s="131">
        <f t="shared" ref="G63:I63" si="10">SUM(G48:G61)</f>
        <v>0</v>
      </c>
      <c r="H63" s="131">
        <f t="shared" si="10"/>
        <v>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1"/>
  <sheetViews>
    <sheetView zoomScale="60" zoomScaleNormal="60" workbookViewId="0">
      <selection activeCell="H72" sqref="H72"/>
    </sheetView>
  </sheetViews>
  <sheetFormatPr defaultRowHeight="15" x14ac:dyDescent="0.25"/>
  <cols>
    <col min="2" max="2" width="33.5703125" bestFit="1" customWidth="1"/>
    <col min="3" max="3" width="9" style="6" bestFit="1" customWidth="1"/>
    <col min="6" max="6" width="15.85546875" customWidth="1"/>
    <col min="7" max="8" width="12.28515625" customWidth="1"/>
    <col min="10" max="10" width="12" customWidth="1"/>
  </cols>
  <sheetData>
    <row r="2" spans="2:4" x14ac:dyDescent="0.25">
      <c r="B2" s="132" t="s">
        <v>201</v>
      </c>
    </row>
    <row r="3" spans="2:4" x14ac:dyDescent="0.25">
      <c r="B3" t="s">
        <v>74</v>
      </c>
    </row>
    <row r="4" spans="2:4" x14ac:dyDescent="0.25">
      <c r="B4" t="s">
        <v>75</v>
      </c>
    </row>
    <row r="5" spans="2:4" x14ac:dyDescent="0.25">
      <c r="B5" t="s">
        <v>141</v>
      </c>
    </row>
    <row r="6" spans="2:4" x14ac:dyDescent="0.25">
      <c r="B6" s="1" t="s">
        <v>152</v>
      </c>
    </row>
    <row r="7" spans="2:4" ht="15.75" thickBot="1" x14ac:dyDescent="0.3"/>
    <row r="8" spans="2:4" ht="15.75" hidden="1" customHeight="1" x14ac:dyDescent="0.25">
      <c r="B8" s="4" t="s">
        <v>15</v>
      </c>
      <c r="C8" s="7" t="s">
        <v>9</v>
      </c>
      <c r="D8" s="9">
        <f>1+D11</f>
        <v>1</v>
      </c>
    </row>
    <row r="9" spans="2:4" ht="15.75" hidden="1" customHeight="1" x14ac:dyDescent="0.25">
      <c r="B9" s="4" t="s">
        <v>13</v>
      </c>
      <c r="C9" s="7" t="s">
        <v>21</v>
      </c>
      <c r="D9" s="9">
        <f>SUM(D11:D18)</f>
        <v>2</v>
      </c>
    </row>
    <row r="10" spans="2:4" ht="15.75" hidden="1" thickBot="1" x14ac:dyDescent="0.3">
      <c r="B10" s="4"/>
      <c r="C10" s="7"/>
    </row>
    <row r="11" spans="2:4" ht="30.75" hidden="1" thickBot="1" x14ac:dyDescent="0.3">
      <c r="B11" s="15" t="s">
        <v>16</v>
      </c>
      <c r="C11" s="7"/>
      <c r="D11" s="14"/>
    </row>
    <row r="12" spans="2:4" ht="30.75" hidden="1" thickBot="1" x14ac:dyDescent="0.3">
      <c r="B12" s="15" t="s">
        <v>28</v>
      </c>
      <c r="C12" s="7"/>
      <c r="D12" s="14"/>
    </row>
    <row r="13" spans="2:4" ht="30.75" hidden="1" thickBot="1" x14ac:dyDescent="0.3">
      <c r="B13" s="15" t="s">
        <v>22</v>
      </c>
      <c r="C13" s="7"/>
      <c r="D13" s="14"/>
    </row>
    <row r="14" spans="2:4" ht="30.75" hidden="1" thickBot="1" x14ac:dyDescent="0.3">
      <c r="B14" s="15" t="s">
        <v>17</v>
      </c>
      <c r="C14" s="7"/>
      <c r="D14" s="14">
        <v>1</v>
      </c>
    </row>
    <row r="15" spans="2:4" ht="30.75" hidden="1" thickBot="1" x14ac:dyDescent="0.3">
      <c r="B15" s="15" t="s">
        <v>18</v>
      </c>
      <c r="C15" s="7"/>
      <c r="D15" s="14"/>
    </row>
    <row r="16" spans="2:4" ht="30.75" hidden="1" thickBot="1" x14ac:dyDescent="0.3">
      <c r="B16" s="15" t="s">
        <v>19</v>
      </c>
      <c r="C16" s="7"/>
      <c r="D16" s="14"/>
    </row>
    <row r="17" spans="1:6" ht="30.75" hidden="1" thickBot="1" x14ac:dyDescent="0.3">
      <c r="B17" s="15" t="s">
        <v>27</v>
      </c>
      <c r="C17" s="7"/>
      <c r="D17" s="14"/>
    </row>
    <row r="18" spans="1:6" ht="30.75" hidden="1" thickBot="1" x14ac:dyDescent="0.3">
      <c r="B18" s="15" t="s">
        <v>20</v>
      </c>
      <c r="C18" s="7"/>
      <c r="D18" s="14">
        <v>1</v>
      </c>
    </row>
    <row r="19" spans="1:6" ht="15.75" hidden="1" thickBot="1" x14ac:dyDescent="0.3">
      <c r="C19" s="7"/>
    </row>
    <row r="20" spans="1:6" ht="18" hidden="1" thickBot="1" x14ac:dyDescent="0.35">
      <c r="B20" s="2" t="s">
        <v>45</v>
      </c>
      <c r="C20" s="8"/>
      <c r="D20" s="2"/>
      <c r="E20" s="2"/>
      <c r="F20" s="2"/>
    </row>
    <row r="21" spans="1:6" ht="15.75" hidden="1" thickBot="1" x14ac:dyDescent="0.3">
      <c r="A21" t="e">
        <f>[1]re!#REF!</f>
        <v>#REF!</v>
      </c>
      <c r="C21" s="7"/>
      <c r="D21" s="18" t="e">
        <f>[1]re!#REF!</f>
        <v>#REF!</v>
      </c>
    </row>
    <row r="22" spans="1:6" ht="15.75" hidden="1" thickBot="1" x14ac:dyDescent="0.3">
      <c r="A22">
        <f>[1]re!B1</f>
        <v>0</v>
      </c>
      <c r="C22" s="7"/>
      <c r="D22" s="18">
        <f>[1]re!C1</f>
        <v>0</v>
      </c>
    </row>
    <row r="23" spans="1:6" ht="15.75" hidden="1" thickBot="1" x14ac:dyDescent="0.3">
      <c r="C23" s="7"/>
      <c r="D23" s="7" t="s">
        <v>12</v>
      </c>
      <c r="E23" s="7" t="s">
        <v>10</v>
      </c>
      <c r="F23" s="7" t="s">
        <v>11</v>
      </c>
    </row>
    <row r="24" spans="1:6" ht="15.75" hidden="1" thickBot="1" x14ac:dyDescent="0.3">
      <c r="B24" s="4" t="s">
        <v>23</v>
      </c>
      <c r="C24" s="7" t="s">
        <v>1</v>
      </c>
      <c r="D24" s="9" t="e">
        <f>[1]re!C4*D21</f>
        <v>#REF!</v>
      </c>
      <c r="F24" s="10" t="e">
        <f>D24*E24</f>
        <v>#REF!</v>
      </c>
    </row>
    <row r="25" spans="1:6" ht="15.75" hidden="1" thickBot="1" x14ac:dyDescent="0.3">
      <c r="B25" s="4" t="s">
        <v>2</v>
      </c>
      <c r="C25" s="7" t="s">
        <v>1</v>
      </c>
      <c r="D25" s="9" t="e">
        <f>[1]re!C6*D21</f>
        <v>#REF!</v>
      </c>
      <c r="F25" s="10" t="e">
        <f>D25*E25</f>
        <v>#REF!</v>
      </c>
    </row>
    <row r="26" spans="1:6" ht="15.75" hidden="1" thickBot="1" x14ac:dyDescent="0.3">
      <c r="B26" s="4" t="s">
        <v>3</v>
      </c>
      <c r="C26" s="7" t="s">
        <v>1</v>
      </c>
      <c r="D26" s="9" t="e">
        <f>[1]re!C7*D21</f>
        <v>#REF!</v>
      </c>
      <c r="F26" s="10" t="e">
        <f>D26*E26</f>
        <v>#REF!</v>
      </c>
    </row>
    <row r="27" spans="1:6" ht="15.75" hidden="1" thickBot="1" x14ac:dyDescent="0.3">
      <c r="B27" s="4" t="s">
        <v>4</v>
      </c>
      <c r="C27" s="7" t="s">
        <v>6</v>
      </c>
      <c r="D27" s="9" t="e">
        <f>[1]re!C8*D21</f>
        <v>#REF!</v>
      </c>
      <c r="F27" s="10" t="e">
        <f>D27*E27</f>
        <v>#REF!</v>
      </c>
    </row>
    <row r="28" spans="1:6" ht="15.75" hidden="1" thickBot="1" x14ac:dyDescent="0.3">
      <c r="B28" s="4"/>
      <c r="C28" s="7"/>
      <c r="D28" s="9"/>
      <c r="F28" s="10"/>
    </row>
    <row r="29" spans="1:6" ht="15.75" hidden="1" thickBot="1" x14ac:dyDescent="0.3">
      <c r="B29" s="4" t="s">
        <v>24</v>
      </c>
      <c r="C29" s="7" t="s">
        <v>29</v>
      </c>
      <c r="D29" s="9">
        <f>[1]re!C5*D22</f>
        <v>0</v>
      </c>
      <c r="F29" s="10">
        <f>D29*E29</f>
        <v>0</v>
      </c>
    </row>
    <row r="30" spans="1:6" ht="15.75" hidden="1" thickBot="1" x14ac:dyDescent="0.3">
      <c r="B30" s="4" t="s">
        <v>26</v>
      </c>
      <c r="C30" s="7" t="s">
        <v>29</v>
      </c>
      <c r="D30" s="9">
        <v>35</v>
      </c>
      <c r="F30" s="10">
        <f>D30*E30</f>
        <v>0</v>
      </c>
    </row>
    <row r="31" spans="1:6" ht="15.75" hidden="1" thickBot="1" x14ac:dyDescent="0.3">
      <c r="B31" s="4"/>
      <c r="C31" s="7"/>
      <c r="D31" s="9"/>
      <c r="F31" s="10"/>
    </row>
    <row r="32" spans="1:6" ht="15.75" hidden="1" thickBot="1" x14ac:dyDescent="0.3">
      <c r="B32" s="4" t="s">
        <v>36</v>
      </c>
      <c r="C32" s="7" t="s">
        <v>34</v>
      </c>
      <c r="D32" s="9">
        <v>100</v>
      </c>
      <c r="F32" s="10">
        <f>D32*E32</f>
        <v>0</v>
      </c>
    </row>
    <row r="33" spans="2:30" ht="15.75" hidden="1" thickBot="1" x14ac:dyDescent="0.3">
      <c r="B33" s="4" t="s">
        <v>33</v>
      </c>
      <c r="C33" s="7" t="s">
        <v>34</v>
      </c>
      <c r="D33" s="9">
        <v>8</v>
      </c>
      <c r="F33" s="10">
        <f>D33*E33</f>
        <v>0</v>
      </c>
    </row>
    <row r="34" spans="2:30" ht="15.75" hidden="1" thickBot="1" x14ac:dyDescent="0.3">
      <c r="B34" s="4"/>
      <c r="C34" s="7"/>
      <c r="D34" s="9"/>
      <c r="F34" s="10"/>
    </row>
    <row r="35" spans="2:30" ht="15.75" hidden="1" thickBot="1" x14ac:dyDescent="0.3">
      <c r="B35" s="4" t="s">
        <v>25</v>
      </c>
      <c r="C35" s="7" t="s">
        <v>31</v>
      </c>
      <c r="D35" s="9"/>
      <c r="F35" s="10" t="e">
        <f>SUM(F36:F39)</f>
        <v>#REF!</v>
      </c>
    </row>
    <row r="36" spans="2:30" ht="15.75" hidden="1" thickBot="1" x14ac:dyDescent="0.3">
      <c r="B36" s="4" t="s">
        <v>32</v>
      </c>
      <c r="C36" s="7" t="s">
        <v>35</v>
      </c>
      <c r="D36" s="9" t="e">
        <f>[1]re!C9*D21</f>
        <v>#REF!</v>
      </c>
      <c r="F36" s="10" t="e">
        <f>D36*E36</f>
        <v>#REF!</v>
      </c>
    </row>
    <row r="37" spans="2:30" ht="15.75" hidden="1" thickBot="1" x14ac:dyDescent="0.3">
      <c r="B37" s="4" t="s">
        <v>5</v>
      </c>
      <c r="C37" s="7" t="s">
        <v>35</v>
      </c>
      <c r="D37" s="19" t="e">
        <f>[1]re!C10*D21</f>
        <v>#REF!</v>
      </c>
      <c r="F37" s="10" t="e">
        <f>D37*E37</f>
        <v>#REF!</v>
      </c>
    </row>
    <row r="38" spans="2:30" ht="15.75" hidden="1" thickBot="1" x14ac:dyDescent="0.3">
      <c r="B38" s="4" t="s">
        <v>30</v>
      </c>
      <c r="C38" s="7" t="s">
        <v>29</v>
      </c>
      <c r="D38" s="9">
        <v>40</v>
      </c>
      <c r="F38" s="10">
        <f>D38*E38*E35</f>
        <v>0</v>
      </c>
    </row>
    <row r="39" spans="2:30" ht="15.75" hidden="1" thickBot="1" x14ac:dyDescent="0.3">
      <c r="B39" s="4" t="s">
        <v>7</v>
      </c>
      <c r="C39" s="7" t="s">
        <v>29</v>
      </c>
      <c r="D39" s="9">
        <v>20</v>
      </c>
      <c r="F39" s="10">
        <f>D39*E39*E35</f>
        <v>0</v>
      </c>
    </row>
    <row r="40" spans="2:30" ht="15.75" hidden="1" thickBot="1" x14ac:dyDescent="0.3">
      <c r="B40" s="4"/>
      <c r="F40" s="1"/>
    </row>
    <row r="41" spans="2:30" ht="15.75" hidden="1" thickBot="1" x14ac:dyDescent="0.3">
      <c r="B41" s="13" t="s">
        <v>8</v>
      </c>
      <c r="C41" s="12"/>
      <c r="D41" s="12"/>
      <c r="E41" s="12"/>
      <c r="F41" s="11" t="e">
        <f>SUM(F24:F35)</f>
        <v>#REF!</v>
      </c>
    </row>
    <row r="42" spans="2:30" ht="15.75" hidden="1" thickBot="1" x14ac:dyDescent="0.3"/>
    <row r="43" spans="2:30" ht="18" thickBot="1" x14ac:dyDescent="0.35">
      <c r="B43" s="2" t="s">
        <v>71</v>
      </c>
      <c r="C43" s="8"/>
      <c r="D43" s="2"/>
      <c r="E43" s="2"/>
      <c r="F43" s="2"/>
      <c r="G43" s="201" t="s">
        <v>64</v>
      </c>
      <c r="H43" s="202"/>
      <c r="I43" s="202"/>
      <c r="J43" s="203"/>
      <c r="K43" s="181">
        <v>2021</v>
      </c>
      <c r="L43" s="182"/>
      <c r="M43" s="182"/>
      <c r="N43" s="183"/>
      <c r="O43" s="181">
        <v>2022</v>
      </c>
      <c r="P43" s="182"/>
      <c r="Q43" s="182"/>
      <c r="R43" s="183"/>
      <c r="S43" s="181">
        <v>2023</v>
      </c>
      <c r="T43" s="182"/>
      <c r="U43" s="182"/>
      <c r="V43" s="183"/>
      <c r="W43" s="181">
        <v>2024</v>
      </c>
      <c r="X43" s="182"/>
      <c r="Y43" s="182"/>
      <c r="Z43" s="183"/>
      <c r="AA43" s="181">
        <v>2025</v>
      </c>
      <c r="AB43" s="182"/>
      <c r="AC43" s="182"/>
      <c r="AD43" s="183"/>
    </row>
    <row r="44" spans="2:30" ht="16.5" thickTop="1" thickBot="1" x14ac:dyDescent="0.3">
      <c r="C44" s="7"/>
      <c r="G44" s="120" t="s">
        <v>39</v>
      </c>
      <c r="H44" s="121" t="s">
        <v>95</v>
      </c>
      <c r="I44" s="121" t="s">
        <v>62</v>
      </c>
      <c r="J44" s="122" t="s">
        <v>61</v>
      </c>
      <c r="K44" s="34" t="s">
        <v>39</v>
      </c>
      <c r="L44" s="33" t="s">
        <v>95</v>
      </c>
      <c r="M44" s="33" t="s">
        <v>62</v>
      </c>
      <c r="N44" s="35" t="s">
        <v>61</v>
      </c>
      <c r="O44" s="36" t="s">
        <v>39</v>
      </c>
      <c r="P44" s="33" t="s">
        <v>95</v>
      </c>
      <c r="Q44" s="43" t="s">
        <v>62</v>
      </c>
      <c r="R44" s="37" t="s">
        <v>61</v>
      </c>
      <c r="S44" s="39" t="s">
        <v>39</v>
      </c>
      <c r="T44" s="24" t="s">
        <v>95</v>
      </c>
      <c r="U44" s="24" t="s">
        <v>62</v>
      </c>
      <c r="V44" s="40" t="s">
        <v>61</v>
      </c>
      <c r="W44" s="42" t="s">
        <v>39</v>
      </c>
      <c r="X44" s="24" t="s">
        <v>95</v>
      </c>
      <c r="Y44" s="24" t="s">
        <v>62</v>
      </c>
      <c r="Z44" s="40" t="s">
        <v>61</v>
      </c>
      <c r="AA44" s="42" t="s">
        <v>39</v>
      </c>
      <c r="AB44" s="24" t="s">
        <v>95</v>
      </c>
      <c r="AC44" s="38" t="s">
        <v>62</v>
      </c>
      <c r="AD44" s="60" t="s">
        <v>61</v>
      </c>
    </row>
    <row r="45" spans="2:30" x14ac:dyDescent="0.25">
      <c r="C45" s="7"/>
      <c r="D45" s="7" t="s">
        <v>12</v>
      </c>
      <c r="E45" s="7" t="s">
        <v>10</v>
      </c>
      <c r="F45" s="7" t="s">
        <v>11</v>
      </c>
      <c r="G45" s="123"/>
      <c r="H45" s="124"/>
      <c r="I45" s="124"/>
      <c r="J45" s="125"/>
      <c r="K45" s="56"/>
      <c r="L45" s="55"/>
      <c r="M45" s="55"/>
      <c r="N45" s="57"/>
      <c r="O45" s="59"/>
      <c r="P45" s="55"/>
      <c r="Q45" s="55"/>
      <c r="R45" s="57"/>
      <c r="S45" s="59"/>
      <c r="T45" s="55"/>
      <c r="U45" s="52"/>
      <c r="V45" s="57"/>
      <c r="W45" s="59"/>
      <c r="X45" s="55"/>
      <c r="Y45" s="55"/>
      <c r="Z45" s="57"/>
      <c r="AA45" s="59"/>
      <c r="AB45" s="55"/>
      <c r="AC45" s="55"/>
      <c r="AD45" s="57"/>
    </row>
    <row r="46" spans="2:30" x14ac:dyDescent="0.25">
      <c r="B46" s="126" t="s">
        <v>214</v>
      </c>
      <c r="C46" s="7" t="s">
        <v>0</v>
      </c>
      <c r="D46" s="9">
        <v>2500</v>
      </c>
      <c r="F46" s="53">
        <f>D46*E46</f>
        <v>0</v>
      </c>
      <c r="G46" s="127">
        <f>SUM(H46:J46)</f>
        <v>0</v>
      </c>
      <c r="H46" s="128">
        <f>L46+P46+T46+X46+AB46</f>
        <v>0</v>
      </c>
      <c r="I46" s="128">
        <f>M46+Q46+U46+Y46+AC46</f>
        <v>0</v>
      </c>
      <c r="J46" s="129">
        <f>R46+V46+Z46+AD46</f>
        <v>0</v>
      </c>
      <c r="K46" s="56"/>
      <c r="L46" s="50"/>
      <c r="M46" s="50"/>
      <c r="N46" s="64"/>
      <c r="O46" s="56">
        <f>SUM(P46:R46)</f>
        <v>0</v>
      </c>
      <c r="P46" s="50"/>
      <c r="Q46" s="50"/>
      <c r="R46" s="64"/>
      <c r="S46" s="56">
        <f>SUM(T46:V46)</f>
        <v>0</v>
      </c>
      <c r="T46" s="50"/>
      <c r="U46" s="51"/>
      <c r="V46" s="58"/>
      <c r="W46" s="56">
        <f>SUM(X46:Z46)</f>
        <v>0</v>
      </c>
      <c r="X46" s="50"/>
      <c r="Y46" s="50"/>
      <c r="Z46" s="58"/>
      <c r="AA46" s="56">
        <f>SUM(AB46:AD46)</f>
        <v>0</v>
      </c>
      <c r="AB46" s="50"/>
      <c r="AC46" s="50"/>
      <c r="AD46" s="58"/>
    </row>
    <row r="47" spans="2:30" x14ac:dyDescent="0.25">
      <c r="B47" s="4" t="s">
        <v>4</v>
      </c>
      <c r="C47" s="7" t="s">
        <v>6</v>
      </c>
      <c r="D47" s="9">
        <v>150</v>
      </c>
      <c r="F47" s="53">
        <f t="shared" ref="F47:F53" si="0">D47*E47</f>
        <v>0</v>
      </c>
      <c r="G47" s="127">
        <f t="shared" ref="G47:G59" si="1">SUM(H47:J47)</f>
        <v>0</v>
      </c>
      <c r="H47" s="128">
        <f t="shared" ref="H47:I59" si="2">L47+P47+T47+X47+AB47</f>
        <v>0</v>
      </c>
      <c r="I47" s="128">
        <f t="shared" si="2"/>
        <v>0</v>
      </c>
      <c r="J47" s="129">
        <f t="shared" ref="J47:J59" si="3">R47+V47+Z47+AD47</f>
        <v>0</v>
      </c>
      <c r="K47" s="56">
        <f t="shared" ref="K47:K59" si="4">SUM(L47:N47)</f>
        <v>0</v>
      </c>
      <c r="L47" s="50"/>
      <c r="M47" s="50"/>
      <c r="N47" s="58"/>
      <c r="O47" s="56">
        <f>SUM(P47:R47)</f>
        <v>0</v>
      </c>
      <c r="P47" s="50"/>
      <c r="Q47" s="50"/>
      <c r="R47" s="64"/>
      <c r="S47" s="56">
        <f t="shared" ref="S47:S59" si="5">SUM(T47:V47)</f>
        <v>0</v>
      </c>
      <c r="T47" s="50"/>
      <c r="U47" s="51"/>
      <c r="V47" s="58"/>
      <c r="W47" s="56">
        <f t="shared" ref="W47:W59" si="6">SUM(X47:Z47)</f>
        <v>0</v>
      </c>
      <c r="X47" s="50"/>
      <c r="Y47" s="50"/>
      <c r="Z47" s="58"/>
      <c r="AA47" s="56">
        <f t="shared" ref="AA47:AA59" si="7">SUM(AB47:AD47)</f>
        <v>0</v>
      </c>
      <c r="AB47" s="50"/>
      <c r="AC47" s="50"/>
      <c r="AD47" s="58"/>
    </row>
    <row r="48" spans="2:30" x14ac:dyDescent="0.25">
      <c r="B48" s="4"/>
      <c r="C48" s="7"/>
      <c r="D48" s="9"/>
      <c r="F48" s="53"/>
      <c r="G48" s="127"/>
      <c r="H48" s="128"/>
      <c r="I48" s="128"/>
      <c r="J48" s="129"/>
      <c r="K48" s="56">
        <f t="shared" si="4"/>
        <v>0</v>
      </c>
      <c r="L48" s="50"/>
      <c r="M48" s="50"/>
      <c r="N48" s="58"/>
      <c r="O48" s="56">
        <f t="shared" ref="O48:O55" si="8">SUM(P48:R48)</f>
        <v>0</v>
      </c>
      <c r="P48" s="50"/>
      <c r="Q48" s="50"/>
      <c r="R48" s="64">
        <f t="shared" ref="R48:R55" si="9">F48</f>
        <v>0</v>
      </c>
      <c r="S48" s="56">
        <f t="shared" si="5"/>
        <v>0</v>
      </c>
      <c r="T48" s="50"/>
      <c r="U48" s="51"/>
      <c r="V48" s="58"/>
      <c r="W48" s="56">
        <f t="shared" si="6"/>
        <v>0</v>
      </c>
      <c r="X48" s="50"/>
      <c r="Y48" s="50"/>
      <c r="Z48" s="58"/>
      <c r="AA48" s="56">
        <f t="shared" si="7"/>
        <v>0</v>
      </c>
      <c r="AB48" s="50"/>
      <c r="AC48" s="50"/>
      <c r="AD48" s="58"/>
    </row>
    <row r="49" spans="2:30" x14ac:dyDescent="0.25">
      <c r="B49" s="4" t="s">
        <v>183</v>
      </c>
      <c r="C49" s="7" t="s">
        <v>0</v>
      </c>
      <c r="D49" s="9">
        <v>1000</v>
      </c>
      <c r="E49" s="49"/>
      <c r="F49" s="53">
        <f t="shared" si="0"/>
        <v>0</v>
      </c>
      <c r="G49" s="127">
        <f t="shared" si="1"/>
        <v>0</v>
      </c>
      <c r="H49" s="128">
        <f t="shared" si="2"/>
        <v>0</v>
      </c>
      <c r="I49" s="128">
        <f t="shared" si="2"/>
        <v>0</v>
      </c>
      <c r="J49" s="129">
        <f t="shared" si="3"/>
        <v>0</v>
      </c>
      <c r="K49" s="56">
        <f t="shared" si="4"/>
        <v>0</v>
      </c>
      <c r="L49" s="50"/>
      <c r="M49" s="50"/>
      <c r="N49" s="64"/>
      <c r="O49" s="56">
        <f t="shared" si="8"/>
        <v>0</v>
      </c>
      <c r="P49" s="50"/>
      <c r="Q49" s="50"/>
      <c r="R49" s="64"/>
      <c r="S49" s="56">
        <f t="shared" si="5"/>
        <v>0</v>
      </c>
      <c r="T49" s="50"/>
      <c r="U49" s="51"/>
      <c r="V49" s="58"/>
      <c r="W49" s="56">
        <f t="shared" si="6"/>
        <v>0</v>
      </c>
      <c r="X49" s="50"/>
      <c r="Y49" s="50"/>
      <c r="Z49" s="58"/>
      <c r="AA49" s="56">
        <f t="shared" si="7"/>
        <v>0</v>
      </c>
      <c r="AB49" s="50"/>
      <c r="AC49" s="50"/>
      <c r="AD49" s="58"/>
    </row>
    <row r="50" spans="2:30" x14ac:dyDescent="0.25">
      <c r="B50" s="4" t="s">
        <v>26</v>
      </c>
      <c r="C50" s="7" t="s">
        <v>184</v>
      </c>
      <c r="D50" s="9">
        <v>200</v>
      </c>
      <c r="E50" s="49"/>
      <c r="F50" s="53">
        <f t="shared" si="0"/>
        <v>0</v>
      </c>
      <c r="G50" s="127">
        <f t="shared" si="1"/>
        <v>0</v>
      </c>
      <c r="H50" s="128">
        <f t="shared" si="2"/>
        <v>0</v>
      </c>
      <c r="I50" s="128">
        <f t="shared" si="2"/>
        <v>0</v>
      </c>
      <c r="J50" s="129">
        <f t="shared" si="3"/>
        <v>0</v>
      </c>
      <c r="K50" s="56">
        <f t="shared" si="4"/>
        <v>0</v>
      </c>
      <c r="L50" s="50"/>
      <c r="M50" s="50"/>
      <c r="N50" s="64"/>
      <c r="O50" s="56">
        <f t="shared" si="8"/>
        <v>0</v>
      </c>
      <c r="P50" s="50"/>
      <c r="Q50" s="50"/>
      <c r="R50" s="64"/>
      <c r="S50" s="56">
        <f t="shared" si="5"/>
        <v>0</v>
      </c>
      <c r="T50" s="50"/>
      <c r="U50" s="51"/>
      <c r="V50" s="58"/>
      <c r="W50" s="56">
        <f t="shared" si="6"/>
        <v>0</v>
      </c>
      <c r="X50" s="50"/>
      <c r="Y50" s="50"/>
      <c r="Z50" s="58"/>
      <c r="AA50" s="56">
        <f t="shared" si="7"/>
        <v>0</v>
      </c>
      <c r="AB50" s="50"/>
      <c r="AC50" s="50"/>
      <c r="AD50" s="58"/>
    </row>
    <row r="51" spans="2:30" x14ac:dyDescent="0.25">
      <c r="B51" s="4"/>
      <c r="C51" s="7"/>
      <c r="D51" s="9"/>
      <c r="F51" s="53"/>
      <c r="G51" s="127"/>
      <c r="H51" s="128"/>
      <c r="I51" s="128"/>
      <c r="J51" s="129"/>
      <c r="K51" s="56">
        <f t="shared" si="4"/>
        <v>0</v>
      </c>
      <c r="L51" s="50"/>
      <c r="M51" s="50"/>
      <c r="N51" s="58"/>
      <c r="O51" s="56">
        <f t="shared" si="8"/>
        <v>0</v>
      </c>
      <c r="P51" s="50"/>
      <c r="Q51" s="50"/>
      <c r="R51" s="64">
        <f t="shared" si="9"/>
        <v>0</v>
      </c>
      <c r="S51" s="56">
        <f t="shared" si="5"/>
        <v>0</v>
      </c>
      <c r="T51" s="50"/>
      <c r="U51" s="51"/>
      <c r="V51" s="58"/>
      <c r="W51" s="56">
        <f t="shared" si="6"/>
        <v>0</v>
      </c>
      <c r="X51" s="50"/>
      <c r="Y51" s="50"/>
      <c r="Z51" s="58"/>
      <c r="AA51" s="56">
        <f t="shared" si="7"/>
        <v>0</v>
      </c>
      <c r="AB51" s="50"/>
      <c r="AC51" s="50"/>
      <c r="AD51" s="58"/>
    </row>
    <row r="52" spans="2:30" x14ac:dyDescent="0.25">
      <c r="B52" s="4" t="s">
        <v>185</v>
      </c>
      <c r="C52" s="7" t="s">
        <v>186</v>
      </c>
      <c r="D52" s="9">
        <v>150</v>
      </c>
      <c r="F52" s="53">
        <f t="shared" si="0"/>
        <v>0</v>
      </c>
      <c r="G52" s="127">
        <f t="shared" si="1"/>
        <v>0</v>
      </c>
      <c r="H52" s="128">
        <f t="shared" si="2"/>
        <v>0</v>
      </c>
      <c r="I52" s="128">
        <f t="shared" si="2"/>
        <v>0</v>
      </c>
      <c r="J52" s="129">
        <f t="shared" si="3"/>
        <v>0</v>
      </c>
      <c r="K52" s="56">
        <f t="shared" si="4"/>
        <v>0</v>
      </c>
      <c r="L52" s="50"/>
      <c r="M52" s="50"/>
      <c r="N52" s="58"/>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t="s">
        <v>33</v>
      </c>
      <c r="C53" s="7" t="s">
        <v>34</v>
      </c>
      <c r="D53" s="9">
        <v>50</v>
      </c>
      <c r="F53" s="53">
        <f t="shared" si="0"/>
        <v>0</v>
      </c>
      <c r="G53" s="127">
        <f t="shared" si="1"/>
        <v>0</v>
      </c>
      <c r="H53" s="128">
        <f t="shared" si="2"/>
        <v>0</v>
      </c>
      <c r="I53" s="128">
        <f t="shared" si="2"/>
        <v>0</v>
      </c>
      <c r="J53" s="129">
        <f t="shared" si="3"/>
        <v>0</v>
      </c>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25</v>
      </c>
      <c r="C55" s="7" t="s">
        <v>31</v>
      </c>
      <c r="D55" s="9"/>
      <c r="F55" s="53"/>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32</v>
      </c>
      <c r="C56" s="7" t="s">
        <v>35</v>
      </c>
      <c r="D56" s="19">
        <v>3225</v>
      </c>
      <c r="E56">
        <v>1</v>
      </c>
      <c r="F56" s="53"/>
      <c r="G56" s="127">
        <f t="shared" si="1"/>
        <v>0</v>
      </c>
      <c r="H56" s="128">
        <f t="shared" si="2"/>
        <v>0</v>
      </c>
      <c r="I56" s="128">
        <f t="shared" si="2"/>
        <v>0</v>
      </c>
      <c r="J56" s="129">
        <f t="shared" si="3"/>
        <v>0</v>
      </c>
      <c r="K56" s="56">
        <f t="shared" si="4"/>
        <v>0</v>
      </c>
      <c r="L56" s="50"/>
      <c r="M56" s="50"/>
      <c r="N56" s="58"/>
      <c r="O56" s="56"/>
      <c r="P56" s="50"/>
      <c r="Q56" s="50"/>
      <c r="R56" s="64"/>
      <c r="S56" s="56">
        <f t="shared" si="5"/>
        <v>0</v>
      </c>
      <c r="T56" s="50"/>
      <c r="U56" s="51"/>
      <c r="V56" s="58"/>
      <c r="W56" s="56">
        <f t="shared" si="6"/>
        <v>0</v>
      </c>
      <c r="X56" s="50"/>
      <c r="Y56" s="50"/>
      <c r="Z56" s="58"/>
      <c r="AA56" s="56">
        <f t="shared" si="7"/>
        <v>0</v>
      </c>
      <c r="AB56" s="50"/>
      <c r="AC56" s="50"/>
      <c r="AD56" s="58"/>
    </row>
    <row r="57" spans="2:30" x14ac:dyDescent="0.25">
      <c r="B57" s="4" t="s">
        <v>5</v>
      </c>
      <c r="C57" s="7" t="s">
        <v>35</v>
      </c>
      <c r="D57" s="19">
        <v>537.5</v>
      </c>
      <c r="E57">
        <v>1</v>
      </c>
      <c r="F57" s="53"/>
      <c r="G57" s="127">
        <f t="shared" si="1"/>
        <v>0</v>
      </c>
      <c r="H57" s="128">
        <f t="shared" si="2"/>
        <v>0</v>
      </c>
      <c r="I57" s="128">
        <f t="shared" si="2"/>
        <v>0</v>
      </c>
      <c r="J57" s="129">
        <f t="shared" si="3"/>
        <v>0</v>
      </c>
      <c r="K57" s="56">
        <f t="shared" si="4"/>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30</v>
      </c>
      <c r="C58" s="7" t="s">
        <v>29</v>
      </c>
      <c r="D58" s="9">
        <v>40</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7</v>
      </c>
      <c r="C59" s="7" t="s">
        <v>29</v>
      </c>
      <c r="D59" s="9">
        <v>20</v>
      </c>
      <c r="E59">
        <f>E55</f>
        <v>0</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ht="15.75" thickBot="1" x14ac:dyDescent="0.3">
      <c r="B60" s="4"/>
      <c r="F60" s="1"/>
      <c r="G60" s="130"/>
      <c r="H60" s="128"/>
      <c r="I60" s="128"/>
      <c r="J60" s="129"/>
      <c r="K60" s="56"/>
      <c r="L60" s="50"/>
      <c r="M60" s="50"/>
      <c r="N60" s="58"/>
      <c r="O60" s="56"/>
      <c r="P60" s="50"/>
      <c r="Q60" s="50"/>
      <c r="R60" s="58"/>
      <c r="S60" s="56"/>
      <c r="T60" s="50"/>
      <c r="U60" s="51"/>
      <c r="V60" s="58"/>
      <c r="W60" s="56"/>
      <c r="X60" s="50"/>
      <c r="Y60" s="50"/>
      <c r="Z60" s="58"/>
      <c r="AA60" s="56"/>
      <c r="AB60" s="50"/>
      <c r="AC60" s="50"/>
      <c r="AD60" s="58"/>
    </row>
    <row r="61" spans="2:30" ht="15.75" thickBot="1" x14ac:dyDescent="0.3">
      <c r="B61" s="13" t="s">
        <v>8</v>
      </c>
      <c r="C61" s="12"/>
      <c r="D61" s="12"/>
      <c r="E61" s="12"/>
      <c r="F61" s="54">
        <f>SUM(F46:F59)</f>
        <v>0</v>
      </c>
      <c r="G61" s="131">
        <f t="shared" ref="G61:I61" si="10">SUM(G46:G59)</f>
        <v>0</v>
      </c>
      <c r="H61" s="131">
        <f t="shared" si="10"/>
        <v>0</v>
      </c>
      <c r="I61" s="131">
        <f t="shared" si="10"/>
        <v>0</v>
      </c>
      <c r="J61" s="131">
        <f>SUM(J46:J59)</f>
        <v>0</v>
      </c>
      <c r="K61" s="61">
        <f t="shared" ref="K61:M61" si="11">SUM(K46:K59)</f>
        <v>0</v>
      </c>
      <c r="L61" s="61">
        <f t="shared" si="11"/>
        <v>0</v>
      </c>
      <c r="M61" s="61">
        <f t="shared" si="11"/>
        <v>0</v>
      </c>
      <c r="N61" s="61">
        <f>SUM(N46:N59)</f>
        <v>0</v>
      </c>
      <c r="O61" s="62">
        <f>SUM(O46:O59)</f>
        <v>0</v>
      </c>
      <c r="P61" s="63"/>
      <c r="Q61" s="63"/>
      <c r="R61" s="65">
        <f>SUM(R46:R60)</f>
        <v>0</v>
      </c>
      <c r="S61" s="65">
        <f t="shared" ref="S61:AD61" si="12">SUM(S46:S60)</f>
        <v>0</v>
      </c>
      <c r="T61" s="65">
        <f t="shared" si="12"/>
        <v>0</v>
      </c>
      <c r="U61" s="65">
        <f t="shared" si="12"/>
        <v>0</v>
      </c>
      <c r="V61" s="65">
        <f t="shared" si="12"/>
        <v>0</v>
      </c>
      <c r="W61" s="65">
        <f t="shared" si="12"/>
        <v>0</v>
      </c>
      <c r="X61" s="65">
        <f t="shared" si="12"/>
        <v>0</v>
      </c>
      <c r="Y61" s="65">
        <f t="shared" si="12"/>
        <v>0</v>
      </c>
      <c r="Z61" s="65">
        <f t="shared" si="12"/>
        <v>0</v>
      </c>
      <c r="AA61" s="65">
        <f t="shared" si="12"/>
        <v>0</v>
      </c>
      <c r="AB61" s="65">
        <f t="shared" si="12"/>
        <v>0</v>
      </c>
      <c r="AC61" s="65">
        <f t="shared" si="12"/>
        <v>0</v>
      </c>
      <c r="AD61" s="65">
        <f t="shared" si="12"/>
        <v>0</v>
      </c>
    </row>
  </sheetData>
  <mergeCells count="6">
    <mergeCell ref="AA43:AD43"/>
    <mergeCell ref="G43:J43"/>
    <mergeCell ref="K43:N43"/>
    <mergeCell ref="O43:R43"/>
    <mergeCell ref="S43:V43"/>
    <mergeCell ref="W43:Z4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topLeftCell="B1" zoomScale="60" zoomScaleNormal="60" workbookViewId="0">
      <selection activeCell="B67" sqref="B67"/>
    </sheetView>
  </sheetViews>
  <sheetFormatPr defaultRowHeight="15" x14ac:dyDescent="0.25"/>
  <cols>
    <col min="2" max="2" width="33.5703125" bestFit="1" customWidth="1"/>
    <col min="3" max="3" width="9" style="6" bestFit="1" customWidth="1"/>
    <col min="6" max="6" width="20.42578125" customWidth="1"/>
    <col min="7" max="7" width="17.85546875" customWidth="1"/>
    <col min="8" max="8" width="11.140625" customWidth="1"/>
    <col min="9" max="9" width="11" customWidth="1"/>
    <col min="10" max="10" width="14.85546875" customWidth="1"/>
    <col min="11" max="11" width="19.5703125" customWidth="1"/>
    <col min="12" max="12" width="13" customWidth="1"/>
    <col min="14" max="14" width="16.7109375" customWidth="1"/>
    <col min="15" max="15" width="12" customWidth="1"/>
    <col min="16" max="16" width="11.7109375" customWidth="1"/>
    <col min="17" max="17" width="11.140625" customWidth="1"/>
    <col min="18" max="18" width="10.7109375" customWidth="1"/>
    <col min="19" max="19" width="13.140625" customWidth="1"/>
    <col min="20" max="20" width="12.140625" customWidth="1"/>
    <col min="21" max="21" width="11" customWidth="1"/>
    <col min="22" max="24" width="11.7109375" customWidth="1"/>
    <col min="25" max="25" width="11.42578125" customWidth="1"/>
    <col min="26" max="26" width="11" customWidth="1"/>
  </cols>
  <sheetData>
    <row r="2" spans="2:4" x14ac:dyDescent="0.25">
      <c r="B2" s="132" t="s">
        <v>201</v>
      </c>
    </row>
    <row r="3" spans="2:4" x14ac:dyDescent="0.25">
      <c r="B3" t="s">
        <v>74</v>
      </c>
    </row>
    <row r="4" spans="2:4" x14ac:dyDescent="0.25">
      <c r="B4" t="s">
        <v>75</v>
      </c>
    </row>
    <row r="5" spans="2:4" x14ac:dyDescent="0.25">
      <c r="B5" t="s">
        <v>141</v>
      </c>
    </row>
    <row r="6" spans="2:4" x14ac:dyDescent="0.25">
      <c r="B6" s="1" t="s">
        <v>153</v>
      </c>
    </row>
    <row r="9" spans="2:4" ht="15.75" thickBot="1" x14ac:dyDescent="0.3">
      <c r="B9" s="4" t="s">
        <v>257</v>
      </c>
      <c r="C9" s="7" t="s">
        <v>0</v>
      </c>
      <c r="D9" s="9"/>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f>[1]re!B1</f>
        <v>0</v>
      </c>
      <c r="C23" s="7"/>
      <c r="D23" s="18">
        <f>[1]re!C1</f>
        <v>0</v>
      </c>
    </row>
    <row r="24" spans="1:6" ht="15.75" hidden="1" thickBot="1" x14ac:dyDescent="0.3">
      <c r="A24" t="str">
        <f>[1]re!B2</f>
        <v>Curs schimb MDL/EUR (şfîrşit an 2020)</v>
      </c>
      <c r="C24" s="7"/>
      <c r="D24" s="18">
        <f>[1]re!C2</f>
        <v>21.5</v>
      </c>
    </row>
    <row r="25" spans="1:6" ht="15.75" hidden="1" thickBot="1" x14ac:dyDescent="0.3">
      <c r="C25" s="7"/>
      <c r="D25" s="7" t="s">
        <v>12</v>
      </c>
      <c r="E25" s="7" t="s">
        <v>10</v>
      </c>
      <c r="F25" s="7" t="s">
        <v>11</v>
      </c>
    </row>
    <row r="26" spans="1:6" ht="15.75" hidden="1" thickBot="1" x14ac:dyDescent="0.3">
      <c r="B26" s="4" t="s">
        <v>23</v>
      </c>
      <c r="C26" s="7" t="s">
        <v>1</v>
      </c>
      <c r="D26" s="9">
        <f>[1]re!C5*D23</f>
        <v>0</v>
      </c>
      <c r="F26" s="10">
        <f>D26*E26</f>
        <v>0</v>
      </c>
    </row>
    <row r="27" spans="1:6" ht="15.75" hidden="1" thickBot="1" x14ac:dyDescent="0.3">
      <c r="B27" s="4" t="s">
        <v>2</v>
      </c>
      <c r="C27" s="7" t="s">
        <v>1</v>
      </c>
      <c r="D27" s="9">
        <f>[1]re!C7*D23</f>
        <v>0</v>
      </c>
      <c r="F27" s="10">
        <f>D27*E27</f>
        <v>0</v>
      </c>
    </row>
    <row r="28" spans="1:6" ht="15.75" hidden="1" thickBot="1" x14ac:dyDescent="0.3">
      <c r="B28" s="4" t="s">
        <v>3</v>
      </c>
      <c r="C28" s="7" t="s">
        <v>1</v>
      </c>
      <c r="D28" s="9">
        <f>[1]re!C8*D23</f>
        <v>0</v>
      </c>
      <c r="F28" s="10">
        <f>D28*E28</f>
        <v>0</v>
      </c>
    </row>
    <row r="29" spans="1:6" ht="15.75" hidden="1" thickBot="1" x14ac:dyDescent="0.3">
      <c r="B29" s="4" t="s">
        <v>4</v>
      </c>
      <c r="C29" s="7" t="s">
        <v>6</v>
      </c>
      <c r="D29" s="9">
        <f>[1]re!C9*D23</f>
        <v>0</v>
      </c>
      <c r="F29" s="10">
        <f>D29*E29</f>
        <v>0</v>
      </c>
    </row>
    <row r="30" spans="1:6" ht="15.75" hidden="1" thickBot="1" x14ac:dyDescent="0.3">
      <c r="B30" s="4"/>
      <c r="C30" s="7"/>
      <c r="D30" s="9"/>
      <c r="F30" s="10"/>
    </row>
    <row r="31" spans="1:6" ht="15.75" hidden="1" thickBot="1" x14ac:dyDescent="0.3">
      <c r="B31" s="4" t="s">
        <v>24</v>
      </c>
      <c r="C31" s="7" t="s">
        <v>29</v>
      </c>
      <c r="D31" s="9">
        <f>[1]re!C6*D24</f>
        <v>8600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[1]re!C10*D23</f>
        <v>0</v>
      </c>
      <c r="F38" s="10">
        <f>D38*E38</f>
        <v>0</v>
      </c>
    </row>
    <row r="39" spans="2:30" ht="15.75" hidden="1" thickBot="1" x14ac:dyDescent="0.3">
      <c r="B39" s="4" t="s">
        <v>5</v>
      </c>
      <c r="C39" s="7" t="s">
        <v>35</v>
      </c>
      <c r="D39" s="19">
        <f>[1]re!C11*D23</f>
        <v>0</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214</v>
      </c>
      <c r="C48" s="7" t="s">
        <v>0</v>
      </c>
      <c r="D48" s="9">
        <v>2500</v>
      </c>
      <c r="F48" s="53">
        <f>D48*E48</f>
        <v>0</v>
      </c>
      <c r="G48" s="127">
        <f>SUM(H48:J48)</f>
        <v>0</v>
      </c>
      <c r="H48" s="128">
        <f>L48+P48+T48+X48+AB48</f>
        <v>0</v>
      </c>
      <c r="I48" s="128">
        <f>M48+Q48+U48+Y48+AC48</f>
        <v>0</v>
      </c>
      <c r="J48" s="129"/>
      <c r="K48" s="56"/>
      <c r="L48" s="50"/>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c r="K49" s="56">
        <f t="shared" ref="K49:K61" si="3">SUM(L49:N49)</f>
        <v>0</v>
      </c>
      <c r="L49" s="50"/>
      <c r="M49" s="50"/>
      <c r="N49" s="58"/>
      <c r="O49" s="56">
        <f>SUM(P49:R49)</f>
        <v>0</v>
      </c>
      <c r="P49" s="50"/>
      <c r="Q49" s="50"/>
      <c r="R49" s="64"/>
      <c r="S49" s="56">
        <f t="shared" ref="S49:S61" si="4">SUM(T49:V49)</f>
        <v>0</v>
      </c>
      <c r="T49" s="50"/>
      <c r="U49" s="51"/>
      <c r="V49" s="58"/>
      <c r="W49" s="56">
        <f t="shared" ref="W49:W61" si="5">SUM(X49:Z49)</f>
        <v>0</v>
      </c>
      <c r="X49" s="50"/>
      <c r="Y49" s="50"/>
      <c r="Z49" s="58"/>
      <c r="AA49" s="56">
        <f t="shared" ref="AA49:AA61" si="6">SUM(AB49:AD49)</f>
        <v>0</v>
      </c>
      <c r="AB49" s="50"/>
      <c r="AC49" s="50"/>
      <c r="AD49" s="58"/>
    </row>
    <row r="50" spans="2:30" x14ac:dyDescent="0.25">
      <c r="B50" s="4"/>
      <c r="C50" s="7"/>
      <c r="D50" s="9"/>
      <c r="F50" s="53"/>
      <c r="G50" s="127"/>
      <c r="H50" s="128"/>
      <c r="I50" s="128"/>
      <c r="J50" s="129"/>
      <c r="K50" s="56">
        <f t="shared" si="3"/>
        <v>0</v>
      </c>
      <c r="L50" s="50"/>
      <c r="M50" s="50"/>
      <c r="N50" s="58"/>
      <c r="O50" s="56">
        <f t="shared" ref="O50:O57" si="7">SUM(P50:R50)</f>
        <v>0</v>
      </c>
      <c r="P50" s="50"/>
      <c r="Q50" s="50"/>
      <c r="R50" s="64"/>
      <c r="S50" s="56">
        <f t="shared" si="4"/>
        <v>0</v>
      </c>
      <c r="T50" s="50"/>
      <c r="U50" s="51"/>
      <c r="V50" s="58"/>
      <c r="W50" s="56">
        <f t="shared" si="5"/>
        <v>0</v>
      </c>
      <c r="X50" s="50"/>
      <c r="Y50" s="50"/>
      <c r="Z50" s="58"/>
      <c r="AA50" s="56">
        <f t="shared" si="6"/>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c r="K51" s="56">
        <f t="shared" si="3"/>
        <v>0</v>
      </c>
      <c r="L51" s="50"/>
      <c r="M51" s="50"/>
      <c r="N51" s="64"/>
      <c r="O51" s="56">
        <f t="shared" si="7"/>
        <v>0</v>
      </c>
      <c r="P51" s="50"/>
      <c r="Q51" s="50"/>
      <c r="R51" s="64"/>
      <c r="S51" s="56">
        <f t="shared" si="4"/>
        <v>0</v>
      </c>
      <c r="T51" s="50"/>
      <c r="U51" s="51"/>
      <c r="V51" s="58"/>
      <c r="W51" s="56">
        <f t="shared" si="5"/>
        <v>0</v>
      </c>
      <c r="X51" s="50"/>
      <c r="Y51" s="50"/>
      <c r="Z51" s="58"/>
      <c r="AA51" s="56">
        <f t="shared" si="6"/>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c r="K52" s="56">
        <f t="shared" si="3"/>
        <v>0</v>
      </c>
      <c r="L52" s="50"/>
      <c r="M52" s="50"/>
      <c r="N52" s="64"/>
      <c r="O52" s="56">
        <f t="shared" si="7"/>
        <v>0</v>
      </c>
      <c r="P52" s="50"/>
      <c r="Q52" s="50"/>
      <c r="R52" s="64"/>
      <c r="S52" s="56">
        <f t="shared" si="4"/>
        <v>0</v>
      </c>
      <c r="T52" s="50"/>
      <c r="U52" s="51"/>
      <c r="V52" s="58"/>
      <c r="W52" s="56">
        <f t="shared" si="5"/>
        <v>0</v>
      </c>
      <c r="X52" s="50"/>
      <c r="Y52" s="50"/>
      <c r="Z52" s="58"/>
      <c r="AA52" s="56">
        <f t="shared" si="6"/>
        <v>0</v>
      </c>
      <c r="AB52" s="50"/>
      <c r="AC52" s="50"/>
      <c r="AD52" s="58"/>
    </row>
    <row r="53" spans="2:30" x14ac:dyDescent="0.25">
      <c r="B53" s="4"/>
      <c r="C53" s="7"/>
      <c r="D53" s="9"/>
      <c r="F53" s="53"/>
      <c r="G53" s="127"/>
      <c r="H53" s="128"/>
      <c r="I53" s="128"/>
      <c r="J53" s="129"/>
      <c r="K53" s="56">
        <f t="shared" si="3"/>
        <v>0</v>
      </c>
      <c r="L53" s="50"/>
      <c r="M53" s="50"/>
      <c r="N53" s="58"/>
      <c r="O53" s="56">
        <f t="shared" si="7"/>
        <v>0</v>
      </c>
      <c r="P53" s="50"/>
      <c r="Q53" s="50"/>
      <c r="R53" s="64"/>
      <c r="S53" s="56">
        <f t="shared" si="4"/>
        <v>0</v>
      </c>
      <c r="T53" s="50"/>
      <c r="U53" s="51"/>
      <c r="V53" s="58"/>
      <c r="W53" s="56">
        <f t="shared" si="5"/>
        <v>0</v>
      </c>
      <c r="X53" s="50"/>
      <c r="Y53" s="50"/>
      <c r="Z53" s="58"/>
      <c r="AA53" s="56">
        <f t="shared" si="6"/>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c r="K54" s="56">
        <f t="shared" si="3"/>
        <v>0</v>
      </c>
      <c r="L54" s="50"/>
      <c r="M54" s="50"/>
      <c r="N54" s="58"/>
      <c r="O54" s="56">
        <f t="shared" si="7"/>
        <v>0</v>
      </c>
      <c r="P54" s="50"/>
      <c r="Q54" s="50"/>
      <c r="R54" s="64"/>
      <c r="S54" s="56">
        <f t="shared" si="4"/>
        <v>0</v>
      </c>
      <c r="T54" s="50"/>
      <c r="U54" s="51"/>
      <c r="V54" s="58"/>
      <c r="W54" s="56">
        <f t="shared" si="5"/>
        <v>0</v>
      </c>
      <c r="X54" s="50"/>
      <c r="Y54" s="50"/>
      <c r="Z54" s="58"/>
      <c r="AA54" s="56">
        <f t="shared" si="6"/>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ref="J55:J61" si="8">R55+V55+Z55+AD55</f>
        <v>0</v>
      </c>
      <c r="K55" s="56">
        <f t="shared" si="3"/>
        <v>0</v>
      </c>
      <c r="L55" s="50"/>
      <c r="M55" s="50"/>
      <c r="N55" s="58"/>
      <c r="O55" s="56">
        <f t="shared" si="7"/>
        <v>0</v>
      </c>
      <c r="P55" s="50"/>
      <c r="Q55" s="50"/>
      <c r="R55" s="64">
        <f t="shared" ref="R55:R57" si="9">F55</f>
        <v>0</v>
      </c>
      <c r="S55" s="56">
        <f t="shared" si="4"/>
        <v>0</v>
      </c>
      <c r="T55" s="50"/>
      <c r="U55" s="51"/>
      <c r="V55" s="58"/>
      <c r="W55" s="56">
        <f t="shared" si="5"/>
        <v>0</v>
      </c>
      <c r="X55" s="50"/>
      <c r="Y55" s="50"/>
      <c r="Z55" s="58"/>
      <c r="AA55" s="56">
        <f t="shared" si="6"/>
        <v>0</v>
      </c>
      <c r="AB55" s="50"/>
      <c r="AC55" s="50"/>
      <c r="AD55" s="58"/>
    </row>
    <row r="56" spans="2:30" x14ac:dyDescent="0.25">
      <c r="B56" s="4"/>
      <c r="C56" s="7"/>
      <c r="D56" s="9"/>
      <c r="F56" s="53"/>
      <c r="G56" s="127"/>
      <c r="H56" s="128"/>
      <c r="I56" s="128"/>
      <c r="J56" s="129"/>
      <c r="K56" s="56">
        <f t="shared" si="3"/>
        <v>0</v>
      </c>
      <c r="L56" s="50"/>
      <c r="M56" s="50"/>
      <c r="N56" s="58"/>
      <c r="O56" s="56">
        <f t="shared" si="7"/>
        <v>0</v>
      </c>
      <c r="P56" s="50"/>
      <c r="Q56" s="50"/>
      <c r="R56" s="64">
        <f t="shared" si="9"/>
        <v>0</v>
      </c>
      <c r="S56" s="56">
        <f t="shared" si="4"/>
        <v>0</v>
      </c>
      <c r="T56" s="50"/>
      <c r="U56" s="51"/>
      <c r="V56" s="58"/>
      <c r="W56" s="56">
        <f t="shared" si="5"/>
        <v>0</v>
      </c>
      <c r="X56" s="50"/>
      <c r="Y56" s="50"/>
      <c r="Z56" s="58"/>
      <c r="AA56" s="56">
        <f t="shared" si="6"/>
        <v>0</v>
      </c>
      <c r="AB56" s="50"/>
      <c r="AC56" s="50"/>
      <c r="AD56" s="58"/>
    </row>
    <row r="57" spans="2:30" x14ac:dyDescent="0.25">
      <c r="B57" s="4" t="s">
        <v>25</v>
      </c>
      <c r="C57" s="7" t="s">
        <v>31</v>
      </c>
      <c r="D57" s="9"/>
      <c r="E57">
        <v>20</v>
      </c>
      <c r="F57" s="53"/>
      <c r="G57" s="127">
        <f t="shared" si="1"/>
        <v>0</v>
      </c>
      <c r="H57" s="128">
        <f t="shared" si="2"/>
        <v>0</v>
      </c>
      <c r="I57" s="128">
        <f t="shared" si="2"/>
        <v>0</v>
      </c>
      <c r="J57" s="129">
        <f t="shared" si="8"/>
        <v>0</v>
      </c>
      <c r="K57" s="56">
        <f t="shared" si="3"/>
        <v>0</v>
      </c>
      <c r="L57" s="50"/>
      <c r="M57" s="50"/>
      <c r="N57" s="58"/>
      <c r="O57" s="56">
        <f t="shared" si="7"/>
        <v>0</v>
      </c>
      <c r="P57" s="50"/>
      <c r="Q57" s="50"/>
      <c r="R57" s="64">
        <f t="shared" si="9"/>
        <v>0</v>
      </c>
      <c r="S57" s="56">
        <f t="shared" si="4"/>
        <v>0</v>
      </c>
      <c r="T57" s="50"/>
      <c r="U57" s="51"/>
      <c r="V57" s="58"/>
      <c r="W57" s="56">
        <f t="shared" si="5"/>
        <v>0</v>
      </c>
      <c r="X57" s="50"/>
      <c r="Y57" s="50"/>
      <c r="Z57" s="58"/>
      <c r="AA57" s="56">
        <f t="shared" si="6"/>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8"/>
        <v>0</v>
      </c>
      <c r="K58" s="56">
        <f t="shared" si="3"/>
        <v>0</v>
      </c>
      <c r="L58" s="50"/>
      <c r="M58" s="50"/>
      <c r="N58" s="58"/>
      <c r="O58" s="56"/>
      <c r="P58" s="50"/>
      <c r="Q58" s="50"/>
      <c r="R58" s="64"/>
      <c r="S58" s="56">
        <f t="shared" si="4"/>
        <v>0</v>
      </c>
      <c r="T58" s="50"/>
      <c r="U58" s="51"/>
      <c r="V58" s="58"/>
      <c r="W58" s="56">
        <f t="shared" si="5"/>
        <v>0</v>
      </c>
      <c r="X58" s="50"/>
      <c r="Y58" s="50"/>
      <c r="Z58" s="58"/>
      <c r="AA58" s="56">
        <f t="shared" si="6"/>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8"/>
        <v>0</v>
      </c>
      <c r="K59" s="56">
        <f t="shared" si="3"/>
        <v>0</v>
      </c>
      <c r="L59" s="50"/>
      <c r="M59" s="50"/>
      <c r="N59" s="58"/>
      <c r="O59" s="56"/>
      <c r="P59" s="50"/>
      <c r="Q59" s="50"/>
      <c r="R59" s="64"/>
      <c r="S59" s="56">
        <f t="shared" si="4"/>
        <v>0</v>
      </c>
      <c r="T59" s="50"/>
      <c r="U59" s="51"/>
      <c r="V59" s="58"/>
      <c r="W59" s="56">
        <f t="shared" si="5"/>
        <v>0</v>
      </c>
      <c r="X59" s="50"/>
      <c r="Y59" s="50"/>
      <c r="Z59" s="58"/>
      <c r="AA59" s="56">
        <f t="shared" si="6"/>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8"/>
        <v>0</v>
      </c>
      <c r="K60" s="56">
        <f t="shared" si="3"/>
        <v>0</v>
      </c>
      <c r="L60" s="50"/>
      <c r="M60" s="50"/>
      <c r="N60" s="58"/>
      <c r="O60" s="56"/>
      <c r="P60" s="50"/>
      <c r="Q60" s="50"/>
      <c r="R60" s="64"/>
      <c r="S60" s="56">
        <f t="shared" si="4"/>
        <v>0</v>
      </c>
      <c r="T60" s="50"/>
      <c r="U60" s="51"/>
      <c r="V60" s="58"/>
      <c r="W60" s="56">
        <f t="shared" si="5"/>
        <v>0</v>
      </c>
      <c r="X60" s="50"/>
      <c r="Y60" s="50"/>
      <c r="Z60" s="58"/>
      <c r="AA60" s="56">
        <f t="shared" si="6"/>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8"/>
        <v>0</v>
      </c>
      <c r="K61" s="56">
        <f t="shared" si="3"/>
        <v>0</v>
      </c>
      <c r="L61" s="50"/>
      <c r="M61" s="50"/>
      <c r="N61" s="58"/>
      <c r="O61" s="56"/>
      <c r="P61" s="50"/>
      <c r="Q61" s="50"/>
      <c r="R61" s="64"/>
      <c r="S61" s="56">
        <f t="shared" si="4"/>
        <v>0</v>
      </c>
      <c r="T61" s="50"/>
      <c r="U61" s="51"/>
      <c r="V61" s="58"/>
      <c r="W61" s="56">
        <f t="shared" si="5"/>
        <v>0</v>
      </c>
      <c r="X61" s="50"/>
      <c r="Y61" s="50"/>
      <c r="Z61" s="58"/>
      <c r="AA61" s="56">
        <f t="shared" si="6"/>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0</v>
      </c>
      <c r="G63" s="131">
        <f t="shared" ref="G63:I63" si="10">SUM(G48:G61)</f>
        <v>0</v>
      </c>
      <c r="H63" s="131">
        <f t="shared" si="10"/>
        <v>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row r="64" spans="2:30" x14ac:dyDescent="0.25">
      <c r="F64" s="16"/>
    </row>
  </sheetData>
  <mergeCells count="6">
    <mergeCell ref="AA45:AD45"/>
    <mergeCell ref="G45:J45"/>
    <mergeCell ref="K45:N45"/>
    <mergeCell ref="O45:R45"/>
    <mergeCell ref="S45:V45"/>
    <mergeCell ref="W45:Z4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I77" sqref="I77"/>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4" x14ac:dyDescent="0.25">
      <c r="B2" s="132" t="s">
        <v>201</v>
      </c>
    </row>
    <row r="3" spans="2:4" x14ac:dyDescent="0.25">
      <c r="B3" t="s">
        <v>74</v>
      </c>
    </row>
    <row r="4" spans="2:4" x14ac:dyDescent="0.25">
      <c r="B4" t="s">
        <v>75</v>
      </c>
    </row>
    <row r="5" spans="2:4" x14ac:dyDescent="0.25">
      <c r="B5" t="s">
        <v>141</v>
      </c>
    </row>
    <row r="6" spans="2:4" x14ac:dyDescent="0.25">
      <c r="B6" s="1" t="s">
        <v>154</v>
      </c>
    </row>
    <row r="8" spans="2:4" ht="15.75" thickBot="1" x14ac:dyDescent="0.3"/>
    <row r="9" spans="2:4" ht="15.75" hidden="1" customHeight="1" x14ac:dyDescent="0.25">
      <c r="B9" s="4" t="s">
        <v>15</v>
      </c>
      <c r="C9" s="7" t="s">
        <v>9</v>
      </c>
      <c r="D9" s="9">
        <f>1+D12</f>
        <v>1</v>
      </c>
    </row>
    <row r="10" spans="2:4" ht="15.75" hidden="1" customHeight="1" x14ac:dyDescent="0.25">
      <c r="B10" s="4" t="s">
        <v>13</v>
      </c>
      <c r="C10" s="7" t="s">
        <v>21</v>
      </c>
      <c r="D10" s="9">
        <f>SUM(D12:D19)</f>
        <v>2</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f>[1]re!B1</f>
        <v>0</v>
      </c>
      <c r="C22" s="7"/>
      <c r="D22" s="18">
        <f>[1]re!C1</f>
        <v>0</v>
      </c>
    </row>
    <row r="23" spans="1:6" ht="15.75" hidden="1" thickBot="1" x14ac:dyDescent="0.3">
      <c r="A23" t="str">
        <f>[1]re!B2</f>
        <v>Curs schimb MDL/EUR (şfîrşit an 2020)</v>
      </c>
      <c r="C23" s="7"/>
      <c r="D23" s="18">
        <f>[1]re!C2</f>
        <v>21.5</v>
      </c>
    </row>
    <row r="24" spans="1:6" ht="15.75" hidden="1" thickBot="1" x14ac:dyDescent="0.3">
      <c r="C24" s="7"/>
      <c r="D24" s="7" t="s">
        <v>12</v>
      </c>
      <c r="E24" s="7" t="s">
        <v>10</v>
      </c>
      <c r="F24" s="7" t="s">
        <v>11</v>
      </c>
    </row>
    <row r="25" spans="1:6" ht="15.75" hidden="1" thickBot="1" x14ac:dyDescent="0.3">
      <c r="B25" s="4" t="s">
        <v>23</v>
      </c>
      <c r="C25" s="7" t="s">
        <v>1</v>
      </c>
      <c r="D25" s="9">
        <f>[1]re!C5*D22</f>
        <v>0</v>
      </c>
      <c r="F25" s="10">
        <f>D25*E25</f>
        <v>0</v>
      </c>
    </row>
    <row r="26" spans="1:6" ht="15.75" hidden="1" thickBot="1" x14ac:dyDescent="0.3">
      <c r="B26" s="4" t="s">
        <v>2</v>
      </c>
      <c r="C26" s="7" t="s">
        <v>1</v>
      </c>
      <c r="D26" s="9">
        <f>[1]re!C7*D22</f>
        <v>0</v>
      </c>
      <c r="F26" s="10">
        <f>D26*E26</f>
        <v>0</v>
      </c>
    </row>
    <row r="27" spans="1:6" ht="15.75" hidden="1" thickBot="1" x14ac:dyDescent="0.3">
      <c r="B27" s="4" t="s">
        <v>3</v>
      </c>
      <c r="C27" s="7" t="s">
        <v>1</v>
      </c>
      <c r="D27" s="9">
        <f>[1]re!C8*D22</f>
        <v>0</v>
      </c>
      <c r="F27" s="10">
        <f>D27*E27</f>
        <v>0</v>
      </c>
    </row>
    <row r="28" spans="1:6" ht="15.75" hidden="1" thickBot="1" x14ac:dyDescent="0.3">
      <c r="B28" s="4" t="s">
        <v>4</v>
      </c>
      <c r="C28" s="7" t="s">
        <v>6</v>
      </c>
      <c r="D28" s="9">
        <f>[1]re!C9*D22</f>
        <v>0</v>
      </c>
      <c r="F28" s="10">
        <f>D28*E28</f>
        <v>0</v>
      </c>
    </row>
    <row r="29" spans="1:6" ht="15.75" hidden="1" thickBot="1" x14ac:dyDescent="0.3">
      <c r="B29" s="4"/>
      <c r="C29" s="7"/>
      <c r="D29" s="9"/>
      <c r="F29" s="10"/>
    </row>
    <row r="30" spans="1:6" ht="15.75" hidden="1" thickBot="1" x14ac:dyDescent="0.3">
      <c r="B30" s="4" t="s">
        <v>24</v>
      </c>
      <c r="C30" s="7" t="s">
        <v>29</v>
      </c>
      <c r="D30" s="9">
        <f>[1]re!C6*D23</f>
        <v>8600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[1]re!C10*D22</f>
        <v>0</v>
      </c>
      <c r="F37" s="10">
        <f>D37*E37</f>
        <v>0</v>
      </c>
    </row>
    <row r="38" spans="2:30" ht="15.75" hidden="1" thickBot="1" x14ac:dyDescent="0.3">
      <c r="B38" s="4" t="s">
        <v>5</v>
      </c>
      <c r="C38" s="7" t="s">
        <v>35</v>
      </c>
      <c r="D38" s="19">
        <f>[1]re!C11*D22</f>
        <v>0</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 thickBot="1" x14ac:dyDescent="0.35">
      <c r="B44" s="2" t="s">
        <v>71</v>
      </c>
      <c r="C44" s="8"/>
      <c r="D44" s="2"/>
      <c r="E44" s="2"/>
      <c r="F44" s="2"/>
      <c r="G44" s="201" t="s">
        <v>64</v>
      </c>
      <c r="H44" s="202"/>
      <c r="I44" s="202"/>
      <c r="J44" s="203"/>
      <c r="K44" s="181">
        <v>2021</v>
      </c>
      <c r="L44" s="182"/>
      <c r="M44" s="182"/>
      <c r="N44" s="183"/>
      <c r="O44" s="181">
        <v>2022</v>
      </c>
      <c r="P44" s="182"/>
      <c r="Q44" s="182"/>
      <c r="R44" s="183"/>
      <c r="S44" s="181">
        <v>2023</v>
      </c>
      <c r="T44" s="182"/>
      <c r="U44" s="182"/>
      <c r="V44" s="183"/>
      <c r="W44" s="181">
        <v>2024</v>
      </c>
      <c r="X44" s="182"/>
      <c r="Y44" s="182"/>
      <c r="Z44" s="183"/>
      <c r="AA44" s="181">
        <v>2025</v>
      </c>
      <c r="AB44" s="182"/>
      <c r="AC44" s="182"/>
      <c r="AD44" s="183"/>
    </row>
    <row r="45" spans="2:30" ht="16.5" thickTop="1" thickBot="1" x14ac:dyDescent="0.3">
      <c r="C45" s="7"/>
      <c r="G45" s="120" t="s">
        <v>39</v>
      </c>
      <c r="H45" s="121" t="s">
        <v>95</v>
      </c>
      <c r="I45" s="121" t="s">
        <v>62</v>
      </c>
      <c r="J45" s="122" t="s">
        <v>61</v>
      </c>
      <c r="K45" s="34" t="s">
        <v>39</v>
      </c>
      <c r="L45" s="33" t="s">
        <v>95</v>
      </c>
      <c r="M45" s="33" t="s">
        <v>62</v>
      </c>
      <c r="N45" s="35" t="s">
        <v>61</v>
      </c>
      <c r="O45" s="36"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23"/>
      <c r="H46" s="124"/>
      <c r="I46" s="124"/>
      <c r="J46" s="125"/>
      <c r="K46" s="56"/>
      <c r="L46" s="55"/>
      <c r="M46" s="55"/>
      <c r="N46" s="57"/>
      <c r="O46" s="59"/>
      <c r="P46" s="55"/>
      <c r="Q46" s="55"/>
      <c r="R46" s="57"/>
      <c r="S46" s="59"/>
      <c r="T46" s="55"/>
      <c r="U46" s="52"/>
      <c r="V46" s="57"/>
      <c r="W46" s="59"/>
      <c r="X46" s="55"/>
      <c r="Y46" s="55"/>
      <c r="Z46" s="57"/>
      <c r="AA46" s="59"/>
      <c r="AB46" s="55"/>
      <c r="AC46" s="55"/>
      <c r="AD46" s="57"/>
    </row>
    <row r="47" spans="2:30" x14ac:dyDescent="0.25">
      <c r="B47" s="126" t="s">
        <v>215</v>
      </c>
      <c r="C47" s="7" t="s">
        <v>0</v>
      </c>
      <c r="D47" s="9">
        <v>2500</v>
      </c>
      <c r="F47" s="53">
        <f>D47*E47</f>
        <v>0</v>
      </c>
      <c r="G47" s="127">
        <f>SUM(H47:J47)</f>
        <v>0</v>
      </c>
      <c r="H47" s="128">
        <f>L47+P47+T47+X47+AB47</f>
        <v>0</v>
      </c>
      <c r="I47" s="128">
        <f>M47+Q47+U47+Y47+AC47</f>
        <v>0</v>
      </c>
      <c r="J47" s="129">
        <f>R47+V47+Z47+AD47</f>
        <v>0</v>
      </c>
      <c r="K47" s="56"/>
      <c r="L47" s="50"/>
      <c r="M47" s="50"/>
      <c r="N47" s="64"/>
      <c r="O47" s="56">
        <f>SUM(P47:R47)</f>
        <v>0</v>
      </c>
      <c r="P47" s="50"/>
      <c r="Q47" s="50"/>
      <c r="R47" s="64"/>
      <c r="S47" s="56">
        <f>SUM(T47:V47)</f>
        <v>0</v>
      </c>
      <c r="T47" s="50"/>
      <c r="U47" s="51"/>
      <c r="V47" s="58"/>
      <c r="W47" s="56">
        <f>SUM(X47:Z47)</f>
        <v>0</v>
      </c>
      <c r="X47" s="50"/>
      <c r="Y47" s="50"/>
      <c r="Z47" s="58"/>
      <c r="AA47" s="56">
        <f>SUM(AB47:AD47)</f>
        <v>0</v>
      </c>
      <c r="AB47" s="50"/>
      <c r="AC47" s="50"/>
      <c r="AD47" s="58"/>
    </row>
    <row r="48" spans="2:30" x14ac:dyDescent="0.25">
      <c r="B48" s="4" t="s">
        <v>4</v>
      </c>
      <c r="C48" s="7" t="s">
        <v>6</v>
      </c>
      <c r="D48" s="9">
        <v>150</v>
      </c>
      <c r="F48" s="53">
        <f t="shared" ref="F48:F54" si="0">D48*E48</f>
        <v>0</v>
      </c>
      <c r="G48" s="127">
        <f t="shared" ref="G48:G60" si="1">SUM(H48:J48)</f>
        <v>0</v>
      </c>
      <c r="H48" s="128">
        <f t="shared" ref="H48:I60" si="2">L48+P48+T48+X48+AB48</f>
        <v>0</v>
      </c>
      <c r="I48" s="128">
        <f t="shared" si="2"/>
        <v>0</v>
      </c>
      <c r="J48" s="129">
        <f t="shared" ref="J48:J60" si="3">R48+V48+Z48+AD48</f>
        <v>0</v>
      </c>
      <c r="K48" s="56">
        <f t="shared" ref="K48:K60" si="4">SUM(L48:N48)</f>
        <v>0</v>
      </c>
      <c r="L48" s="50"/>
      <c r="M48" s="50"/>
      <c r="N48" s="58"/>
      <c r="O48" s="56">
        <f>SUM(P48:R48)</f>
        <v>0</v>
      </c>
      <c r="P48" s="50"/>
      <c r="Q48" s="50"/>
      <c r="R48" s="64"/>
      <c r="S48" s="56">
        <f t="shared" ref="S48:S60" si="5">SUM(T48:V48)</f>
        <v>0</v>
      </c>
      <c r="T48" s="50"/>
      <c r="U48" s="51"/>
      <c r="V48" s="58"/>
      <c r="W48" s="56">
        <f t="shared" ref="W48:W60" si="6">SUM(X48:Z48)</f>
        <v>0</v>
      </c>
      <c r="X48" s="50"/>
      <c r="Y48" s="50"/>
      <c r="Z48" s="58"/>
      <c r="AA48" s="56">
        <f t="shared" ref="AA48:AA60" si="7">SUM(AB48:AD48)</f>
        <v>0</v>
      </c>
      <c r="AB48" s="50"/>
      <c r="AC48" s="50"/>
      <c r="AD48" s="58"/>
    </row>
    <row r="49" spans="2:30" x14ac:dyDescent="0.25">
      <c r="B49" s="4"/>
      <c r="C49" s="7"/>
      <c r="D49" s="9"/>
      <c r="F49" s="53"/>
      <c r="G49" s="127"/>
      <c r="H49" s="128"/>
      <c r="I49" s="128"/>
      <c r="J49" s="129"/>
      <c r="K49" s="56">
        <f t="shared" si="4"/>
        <v>0</v>
      </c>
      <c r="L49" s="50"/>
      <c r="M49" s="50"/>
      <c r="N49" s="58"/>
      <c r="O49" s="56">
        <f t="shared" ref="O49:O56" si="8">SUM(P49:R49)</f>
        <v>0</v>
      </c>
      <c r="P49" s="50"/>
      <c r="Q49" s="50"/>
      <c r="R49" s="64">
        <f t="shared" ref="R49:R56" si="9">F49</f>
        <v>0</v>
      </c>
      <c r="S49" s="56">
        <f t="shared" si="5"/>
        <v>0</v>
      </c>
      <c r="T49" s="50"/>
      <c r="U49" s="51"/>
      <c r="V49" s="58"/>
      <c r="W49" s="56">
        <f t="shared" si="6"/>
        <v>0</v>
      </c>
      <c r="X49" s="50"/>
      <c r="Y49" s="50"/>
      <c r="Z49" s="58"/>
      <c r="AA49" s="56">
        <f t="shared" si="7"/>
        <v>0</v>
      </c>
      <c r="AB49" s="50"/>
      <c r="AC49" s="50"/>
      <c r="AD49" s="58"/>
    </row>
    <row r="50" spans="2:30" x14ac:dyDescent="0.25">
      <c r="B50" s="4" t="s">
        <v>183</v>
      </c>
      <c r="C50" s="7" t="s">
        <v>0</v>
      </c>
      <c r="D50" s="9">
        <v>1000</v>
      </c>
      <c r="E50" s="49"/>
      <c r="F50" s="53">
        <f t="shared" si="0"/>
        <v>0</v>
      </c>
      <c r="G50" s="127">
        <f t="shared" si="1"/>
        <v>0</v>
      </c>
      <c r="H50" s="128">
        <f t="shared" si="2"/>
        <v>0</v>
      </c>
      <c r="I50" s="128">
        <f t="shared" si="2"/>
        <v>0</v>
      </c>
      <c r="J50" s="129">
        <f t="shared" si="3"/>
        <v>0</v>
      </c>
      <c r="K50" s="56">
        <f t="shared" si="4"/>
        <v>0</v>
      </c>
      <c r="L50" s="50"/>
      <c r="M50" s="50"/>
      <c r="N50" s="64"/>
      <c r="O50" s="56">
        <f t="shared" si="8"/>
        <v>0</v>
      </c>
      <c r="P50" s="50"/>
      <c r="Q50" s="50"/>
      <c r="R50" s="64"/>
      <c r="S50" s="56">
        <f t="shared" si="5"/>
        <v>0</v>
      </c>
      <c r="T50" s="50"/>
      <c r="U50" s="51"/>
      <c r="V50" s="58"/>
      <c r="W50" s="56">
        <f t="shared" si="6"/>
        <v>0</v>
      </c>
      <c r="X50" s="50"/>
      <c r="Y50" s="50"/>
      <c r="Z50" s="58"/>
      <c r="AA50" s="56">
        <f t="shared" si="7"/>
        <v>0</v>
      </c>
      <c r="AB50" s="50"/>
      <c r="AC50" s="50"/>
      <c r="AD50" s="58"/>
    </row>
    <row r="51" spans="2:30" x14ac:dyDescent="0.25">
      <c r="B51" s="4" t="s">
        <v>26</v>
      </c>
      <c r="C51" s="7" t="s">
        <v>184</v>
      </c>
      <c r="D51" s="9">
        <v>200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c r="C52" s="7"/>
      <c r="D52" s="9"/>
      <c r="F52" s="53"/>
      <c r="G52" s="127"/>
      <c r="H52" s="128"/>
      <c r="I52" s="128"/>
      <c r="J52" s="129"/>
      <c r="K52" s="56">
        <f t="shared" si="4"/>
        <v>0</v>
      </c>
      <c r="L52" s="50"/>
      <c r="M52" s="50"/>
      <c r="N52" s="58"/>
      <c r="O52" s="56">
        <f t="shared" si="8"/>
        <v>0</v>
      </c>
      <c r="P52" s="50"/>
      <c r="Q52" s="50"/>
      <c r="R52" s="64">
        <f t="shared" si="9"/>
        <v>0</v>
      </c>
      <c r="S52" s="56">
        <f t="shared" si="5"/>
        <v>0</v>
      </c>
      <c r="T52" s="50"/>
      <c r="U52" s="51"/>
      <c r="V52" s="58"/>
      <c r="W52" s="56">
        <f t="shared" si="6"/>
        <v>0</v>
      </c>
      <c r="X52" s="50"/>
      <c r="Y52" s="50"/>
      <c r="Z52" s="58"/>
      <c r="AA52" s="56">
        <f t="shared" si="7"/>
        <v>0</v>
      </c>
      <c r="AB52" s="50"/>
      <c r="AC52" s="50"/>
      <c r="AD52" s="58"/>
    </row>
    <row r="53" spans="2:30" x14ac:dyDescent="0.25">
      <c r="B53" s="4" t="s">
        <v>185</v>
      </c>
      <c r="C53" s="7" t="s">
        <v>186</v>
      </c>
      <c r="D53" s="9">
        <v>150</v>
      </c>
      <c r="F53" s="53">
        <f t="shared" si="0"/>
        <v>0</v>
      </c>
      <c r="G53" s="127">
        <f t="shared" si="1"/>
        <v>0</v>
      </c>
      <c r="H53" s="128">
        <f t="shared" si="2"/>
        <v>0</v>
      </c>
      <c r="I53" s="128">
        <f t="shared" si="2"/>
        <v>0</v>
      </c>
      <c r="J53" s="129">
        <f t="shared" si="3"/>
        <v>0</v>
      </c>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33</v>
      </c>
      <c r="C54" s="7" t="s">
        <v>34</v>
      </c>
      <c r="D54" s="9">
        <v>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25</v>
      </c>
      <c r="C56" s="7" t="s">
        <v>31</v>
      </c>
      <c r="D56" s="9"/>
      <c r="F56" s="53"/>
      <c r="G56" s="127">
        <f t="shared" si="1"/>
        <v>0</v>
      </c>
      <c r="H56" s="128">
        <f t="shared" si="2"/>
        <v>0</v>
      </c>
      <c r="I56" s="128">
        <f t="shared" si="2"/>
        <v>0</v>
      </c>
      <c r="J56" s="129">
        <f t="shared" si="3"/>
        <v>0</v>
      </c>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32</v>
      </c>
      <c r="C57" s="7" t="s">
        <v>35</v>
      </c>
      <c r="D57" s="19">
        <v>3225</v>
      </c>
      <c r="E57">
        <v>1</v>
      </c>
      <c r="F57" s="53"/>
      <c r="G57" s="127">
        <f t="shared" si="1"/>
        <v>0</v>
      </c>
      <c r="H57" s="128">
        <f t="shared" si="2"/>
        <v>0</v>
      </c>
      <c r="I57" s="128">
        <f t="shared" si="2"/>
        <v>0</v>
      </c>
      <c r="J57" s="129">
        <f t="shared" si="3"/>
        <v>0</v>
      </c>
      <c r="K57" s="56">
        <f t="shared" si="4"/>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5</v>
      </c>
      <c r="C58" s="7" t="s">
        <v>35</v>
      </c>
      <c r="D58" s="19">
        <v>537.5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30</v>
      </c>
      <c r="C59" s="7" t="s">
        <v>29</v>
      </c>
      <c r="D59" s="9">
        <v>40</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7</v>
      </c>
      <c r="C60" s="7" t="s">
        <v>29</v>
      </c>
      <c r="D60" s="9">
        <v>20</v>
      </c>
      <c r="E60">
        <f>E56</f>
        <v>0</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ht="15.75" thickBot="1" x14ac:dyDescent="0.3">
      <c r="B61" s="4"/>
      <c r="F61" s="1"/>
      <c r="G61" s="130"/>
      <c r="H61" s="128"/>
      <c r="I61" s="128"/>
      <c r="J61" s="129"/>
      <c r="K61" s="56"/>
      <c r="L61" s="50"/>
      <c r="M61" s="50"/>
      <c r="N61" s="58"/>
      <c r="O61" s="56"/>
      <c r="P61" s="50"/>
      <c r="Q61" s="50"/>
      <c r="R61" s="58"/>
      <c r="S61" s="56"/>
      <c r="T61" s="50"/>
      <c r="U61" s="51"/>
      <c r="V61" s="58"/>
      <c r="W61" s="56"/>
      <c r="X61" s="50"/>
      <c r="Y61" s="50"/>
      <c r="Z61" s="58"/>
      <c r="AA61" s="56"/>
      <c r="AB61" s="50"/>
      <c r="AC61" s="50"/>
      <c r="AD61" s="58"/>
    </row>
    <row r="62" spans="2:30" ht="15.75" thickBot="1" x14ac:dyDescent="0.3">
      <c r="B62" s="13" t="s">
        <v>8</v>
      </c>
      <c r="C62" s="12"/>
      <c r="D62" s="12"/>
      <c r="E62" s="12"/>
      <c r="F62" s="54">
        <f>SUM(F47:F60)</f>
        <v>0</v>
      </c>
      <c r="G62" s="131">
        <f t="shared" ref="G62:I62" si="10">SUM(G47:G60)</f>
        <v>0</v>
      </c>
      <c r="H62" s="131">
        <f t="shared" si="10"/>
        <v>0</v>
      </c>
      <c r="I62" s="131">
        <f t="shared" si="10"/>
        <v>0</v>
      </c>
      <c r="J62" s="131">
        <f>SUM(J47:J60)</f>
        <v>0</v>
      </c>
      <c r="K62" s="61">
        <f t="shared" ref="K62:M62" si="11">SUM(K47:K60)</f>
        <v>0</v>
      </c>
      <c r="L62" s="61">
        <f t="shared" si="11"/>
        <v>0</v>
      </c>
      <c r="M62" s="61">
        <f t="shared" si="11"/>
        <v>0</v>
      </c>
      <c r="N62" s="61">
        <f>SUM(N47:N60)</f>
        <v>0</v>
      </c>
      <c r="O62" s="62">
        <f>SUM(O47:O60)</f>
        <v>0</v>
      </c>
      <c r="P62" s="63"/>
      <c r="Q62" s="63"/>
      <c r="R62" s="65">
        <f>SUM(R47:R61)</f>
        <v>0</v>
      </c>
      <c r="S62" s="65">
        <f t="shared" ref="S62:AD62" si="12">SUM(S47:S61)</f>
        <v>0</v>
      </c>
      <c r="T62" s="65">
        <f t="shared" si="12"/>
        <v>0</v>
      </c>
      <c r="U62" s="65">
        <f t="shared" si="12"/>
        <v>0</v>
      </c>
      <c r="V62" s="65">
        <f t="shared" si="12"/>
        <v>0</v>
      </c>
      <c r="W62" s="65">
        <f t="shared" si="12"/>
        <v>0</v>
      </c>
      <c r="X62" s="65">
        <f t="shared" si="12"/>
        <v>0</v>
      </c>
      <c r="Y62" s="65">
        <f t="shared" si="12"/>
        <v>0</v>
      </c>
      <c r="Z62" s="65">
        <f t="shared" si="12"/>
        <v>0</v>
      </c>
      <c r="AA62" s="65">
        <f t="shared" si="12"/>
        <v>0</v>
      </c>
      <c r="AB62" s="65">
        <f t="shared" si="12"/>
        <v>0</v>
      </c>
      <c r="AC62" s="65">
        <f t="shared" si="12"/>
        <v>0</v>
      </c>
      <c r="AD62" s="65">
        <f t="shared" si="12"/>
        <v>0</v>
      </c>
    </row>
    <row r="63" spans="2:30" x14ac:dyDescent="0.25">
      <c r="F63" s="16"/>
    </row>
  </sheetData>
  <mergeCells count="6">
    <mergeCell ref="AA44:AD44"/>
    <mergeCell ref="G44:J44"/>
    <mergeCell ref="K44:N44"/>
    <mergeCell ref="O44:R44"/>
    <mergeCell ref="S44:V44"/>
    <mergeCell ref="W44:Z4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zoomScale="60" zoomScaleNormal="60" workbookViewId="0">
      <selection activeCell="J79" sqref="J7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t="s">
        <v>201</v>
      </c>
    </row>
    <row r="3" spans="2:6" x14ac:dyDescent="0.25">
      <c r="B3" t="s">
        <v>74</v>
      </c>
    </row>
    <row r="4" spans="2:6" x14ac:dyDescent="0.25">
      <c r="B4" t="s">
        <v>75</v>
      </c>
    </row>
    <row r="5" spans="2:6" x14ac:dyDescent="0.25">
      <c r="B5" t="s">
        <v>141</v>
      </c>
    </row>
    <row r="6" spans="2:6" x14ac:dyDescent="0.25">
      <c r="B6" s="1" t="s">
        <v>155</v>
      </c>
    </row>
    <row r="8" spans="2:6" x14ac:dyDescent="0.25">
      <c r="B8" s="161" t="s">
        <v>216</v>
      </c>
    </row>
    <row r="9" spans="2:6" ht="20.25" thickBot="1" x14ac:dyDescent="0.35">
      <c r="B9" s="3"/>
      <c r="C9" s="5"/>
      <c r="D9" s="3"/>
      <c r="E9" s="3"/>
      <c r="F9" s="3"/>
    </row>
    <row r="10" spans="2:6" ht="16.5" thickTop="1" thickBot="1" x14ac:dyDescent="0.3">
      <c r="B10" s="4"/>
      <c r="C10" s="7" t="s">
        <v>0</v>
      </c>
      <c r="D10" s="9"/>
    </row>
    <row r="11" spans="2:6" ht="15.75" hidden="1" customHeight="1" x14ac:dyDescent="0.25">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1">
        <v>2021</v>
      </c>
      <c r="L46" s="182"/>
      <c r="M46" s="182"/>
      <c r="N46" s="183"/>
      <c r="O46" s="181">
        <v>2022</v>
      </c>
      <c r="P46" s="182"/>
      <c r="Q46" s="182"/>
      <c r="R46" s="183"/>
      <c r="S46" s="181">
        <v>2023</v>
      </c>
      <c r="T46" s="182"/>
      <c r="U46" s="182"/>
      <c r="V46" s="183"/>
      <c r="W46" s="181">
        <v>2024</v>
      </c>
      <c r="X46" s="182"/>
      <c r="Y46" s="182"/>
      <c r="Z46" s="183"/>
      <c r="AA46" s="181">
        <v>2025</v>
      </c>
      <c r="AB46" s="182"/>
      <c r="AC46" s="182"/>
      <c r="AD46" s="183"/>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215</v>
      </c>
      <c r="C49" s="7" t="s">
        <v>0</v>
      </c>
      <c r="D49" s="9">
        <v>2500</v>
      </c>
      <c r="F49" s="53">
        <f>D49*E49</f>
        <v>0</v>
      </c>
      <c r="G49" s="127">
        <f>SUM(H49:J49)</f>
        <v>0</v>
      </c>
      <c r="H49" s="128">
        <f>L49+P49+T49+X49+AB49</f>
        <v>0</v>
      </c>
      <c r="I49" s="128">
        <f>M49+Q49+U49+Y49+AC49</f>
        <v>0</v>
      </c>
      <c r="J49" s="129">
        <f>R49+V49+Z49+AD49</f>
        <v>0</v>
      </c>
      <c r="K49" s="56"/>
      <c r="L49" s="50"/>
      <c r="M49" s="50"/>
      <c r="N49" s="64"/>
      <c r="O49" s="56">
        <f>SUM(P49:R49)</f>
        <v>0</v>
      </c>
      <c r="P49" s="50"/>
      <c r="Q49" s="50"/>
      <c r="R49" s="64"/>
      <c r="S49" s="56">
        <f>SUM(T49:V49)</f>
        <v>0</v>
      </c>
      <c r="T49" s="50"/>
      <c r="U49" s="51"/>
      <c r="V49" s="58"/>
      <c r="W49" s="56">
        <f>SUM(X49:Z49)</f>
        <v>0</v>
      </c>
      <c r="X49" s="50"/>
      <c r="Y49" s="50"/>
      <c r="Z49" s="58"/>
      <c r="AA49" s="56">
        <f>SUM(AB49:AD49)</f>
        <v>0</v>
      </c>
      <c r="AB49" s="50"/>
      <c r="AC49" s="50"/>
      <c r="AD49" s="58"/>
    </row>
    <row r="50" spans="2:30" x14ac:dyDescent="0.25">
      <c r="B50" s="4" t="s">
        <v>4</v>
      </c>
      <c r="C50" s="7" t="s">
        <v>6</v>
      </c>
      <c r="D50" s="9">
        <v>150</v>
      </c>
      <c r="F50" s="53">
        <f t="shared" ref="F50:F56" si="0">D50*E50</f>
        <v>0</v>
      </c>
      <c r="G50" s="127">
        <f t="shared" ref="G50:G62" si="1">SUM(H50:J50)</f>
        <v>0</v>
      </c>
      <c r="H50" s="128">
        <f t="shared" ref="H50:I62" si="2">L50+P50+T50+X50+AB50</f>
        <v>0</v>
      </c>
      <c r="I50" s="128">
        <f t="shared" si="2"/>
        <v>0</v>
      </c>
      <c r="J50" s="129">
        <f t="shared" ref="J50:J62" si="3">R50+V50+Z50+AD50</f>
        <v>0</v>
      </c>
      <c r="K50" s="56">
        <f t="shared" ref="K50:K62" si="4">SUM(L50:N50)</f>
        <v>0</v>
      </c>
      <c r="L50" s="50"/>
      <c r="M50" s="50"/>
      <c r="N50" s="58"/>
      <c r="O50" s="56">
        <f>SUM(P50:R50)</f>
        <v>0</v>
      </c>
      <c r="P50" s="50"/>
      <c r="Q50" s="50"/>
      <c r="R50" s="64"/>
      <c r="S50" s="56">
        <f t="shared" ref="S50:S62" si="5">SUM(T50:V50)</f>
        <v>0</v>
      </c>
      <c r="T50" s="50"/>
      <c r="U50" s="51"/>
      <c r="V50" s="58"/>
      <c r="W50" s="56">
        <f t="shared" ref="W50:W62" si="6">SUM(X50:Z50)</f>
        <v>0</v>
      </c>
      <c r="X50" s="50"/>
      <c r="Y50" s="50"/>
      <c r="Z50" s="58"/>
      <c r="AA50" s="56">
        <f t="shared" ref="AA50:AA62" si="7">SUM(AB50:AD50)</f>
        <v>0</v>
      </c>
      <c r="AB50" s="50"/>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t="s">
        <v>26</v>
      </c>
      <c r="C53" s="7" t="s">
        <v>184</v>
      </c>
      <c r="D53" s="9">
        <v>200</v>
      </c>
      <c r="E53" s="49"/>
      <c r="F53" s="53">
        <f t="shared" si="0"/>
        <v>0</v>
      </c>
      <c r="G53" s="127">
        <f t="shared" si="1"/>
        <v>0</v>
      </c>
      <c r="H53" s="128">
        <f t="shared" si="2"/>
        <v>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185</v>
      </c>
      <c r="C55" s="7" t="s">
        <v>186</v>
      </c>
      <c r="D55" s="9">
        <v>150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t="s">
        <v>33</v>
      </c>
      <c r="C56" s="7" t="s">
        <v>34</v>
      </c>
      <c r="D56" s="9">
        <v>50</v>
      </c>
      <c r="F56" s="53">
        <f t="shared" si="0"/>
        <v>0</v>
      </c>
      <c r="G56" s="127">
        <f t="shared" si="1"/>
        <v>0</v>
      </c>
      <c r="H56" s="128">
        <f t="shared" si="2"/>
        <v>0</v>
      </c>
      <c r="I56" s="128">
        <f t="shared" si="2"/>
        <v>0</v>
      </c>
      <c r="J56" s="129">
        <f t="shared" si="3"/>
        <v>0</v>
      </c>
      <c r="K56" s="56">
        <f t="shared" si="4"/>
        <v>0</v>
      </c>
      <c r="L56" s="50"/>
      <c r="M56" s="50"/>
      <c r="N56" s="58"/>
      <c r="O56" s="56">
        <f t="shared" si="8"/>
        <v>0</v>
      </c>
      <c r="P56" s="50"/>
      <c r="Q56" s="50"/>
      <c r="R56" s="64"/>
      <c r="S56" s="56">
        <f t="shared" si="5"/>
        <v>0</v>
      </c>
      <c r="T56" s="50"/>
      <c r="U56" s="51"/>
      <c r="V56" s="58"/>
      <c r="W56" s="56">
        <f t="shared" si="6"/>
        <v>0</v>
      </c>
      <c r="X56" s="50"/>
      <c r="Y56" s="50"/>
      <c r="Z56" s="58"/>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c r="F58" s="53"/>
      <c r="G58" s="127">
        <f t="shared" si="1"/>
        <v>0</v>
      </c>
      <c r="H58" s="128">
        <f t="shared" si="2"/>
        <v>0</v>
      </c>
      <c r="I58" s="128">
        <f t="shared" si="2"/>
        <v>0</v>
      </c>
      <c r="J58" s="129">
        <f t="shared" si="3"/>
        <v>0</v>
      </c>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32</v>
      </c>
      <c r="C59" s="7" t="s">
        <v>35</v>
      </c>
      <c r="D59" s="19">
        <v>3225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5</v>
      </c>
      <c r="C60" s="7" t="s">
        <v>35</v>
      </c>
      <c r="D60" s="19">
        <v>537.5</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30</v>
      </c>
      <c r="C61" s="7" t="s">
        <v>29</v>
      </c>
      <c r="D61" s="9">
        <v>40</v>
      </c>
      <c r="E61">
        <v>1</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7</v>
      </c>
      <c r="C62" s="7" t="s">
        <v>29</v>
      </c>
      <c r="D62" s="9">
        <v>20</v>
      </c>
      <c r="E62">
        <f>E58</f>
        <v>0</v>
      </c>
      <c r="F62" s="53"/>
      <c r="G62" s="127">
        <f t="shared" si="1"/>
        <v>0</v>
      </c>
      <c r="H62" s="128">
        <f t="shared" si="2"/>
        <v>0</v>
      </c>
      <c r="I62" s="128">
        <f t="shared" si="2"/>
        <v>0</v>
      </c>
      <c r="J62" s="129">
        <f t="shared" si="3"/>
        <v>0</v>
      </c>
      <c r="K62" s="56">
        <f t="shared" si="4"/>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0</v>
      </c>
      <c r="G64" s="131">
        <f t="shared" ref="G64:I64" si="10">SUM(G49:G62)</f>
        <v>0</v>
      </c>
      <c r="H64" s="131">
        <f t="shared" si="10"/>
        <v>0</v>
      </c>
      <c r="I64" s="131">
        <f t="shared" si="10"/>
        <v>0</v>
      </c>
      <c r="J64" s="131">
        <f>SUM(J49:J62)</f>
        <v>0</v>
      </c>
      <c r="K64" s="61">
        <f t="shared" ref="K64:M64" si="11">SUM(K49:K62)</f>
        <v>0</v>
      </c>
      <c r="L64" s="61">
        <f t="shared" si="11"/>
        <v>0</v>
      </c>
      <c r="M64" s="61">
        <f t="shared" si="11"/>
        <v>0</v>
      </c>
      <c r="N64" s="61">
        <f>SUM(N49:N62)</f>
        <v>0</v>
      </c>
      <c r="O64" s="62">
        <f>SUM(O49:O62)</f>
        <v>0</v>
      </c>
      <c r="P64" s="63"/>
      <c r="Q64" s="63"/>
      <c r="R64" s="65">
        <f>SUM(R49:R63)</f>
        <v>0</v>
      </c>
      <c r="S64" s="65">
        <f t="shared" ref="S64:AD64" si="12">SUM(S49:S63)</f>
        <v>0</v>
      </c>
      <c r="T64" s="65">
        <f t="shared" si="12"/>
        <v>0</v>
      </c>
      <c r="U64" s="65">
        <f t="shared" si="12"/>
        <v>0</v>
      </c>
      <c r="V64" s="65">
        <f t="shared" si="12"/>
        <v>0</v>
      </c>
      <c r="W64" s="65">
        <f t="shared" si="12"/>
        <v>0</v>
      </c>
      <c r="X64" s="65">
        <f t="shared" si="12"/>
        <v>0</v>
      </c>
      <c r="Y64" s="65">
        <f t="shared" si="12"/>
        <v>0</v>
      </c>
      <c r="Z64" s="65">
        <f t="shared" si="12"/>
        <v>0</v>
      </c>
      <c r="AA64" s="65">
        <f t="shared" si="12"/>
        <v>0</v>
      </c>
      <c r="AB64" s="65">
        <f t="shared" si="12"/>
        <v>0</v>
      </c>
      <c r="AC64" s="65">
        <f t="shared" si="12"/>
        <v>0</v>
      </c>
      <c r="AD64" s="65">
        <f t="shared" si="12"/>
        <v>0</v>
      </c>
    </row>
  </sheetData>
  <mergeCells count="6">
    <mergeCell ref="AA46:AD46"/>
    <mergeCell ref="G46:J46"/>
    <mergeCell ref="K46:N46"/>
    <mergeCell ref="O46:R46"/>
    <mergeCell ref="S46:V46"/>
    <mergeCell ref="W46:Z4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5"/>
  <sheetViews>
    <sheetView zoomScale="60" zoomScaleNormal="60" workbookViewId="0">
      <selection activeCell="Z57" sqref="Z57"/>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75</v>
      </c>
    </row>
    <row r="5" spans="2:4" x14ac:dyDescent="0.25">
      <c r="B5" t="s">
        <v>141</v>
      </c>
    </row>
    <row r="6" spans="2:4" x14ac:dyDescent="0.25">
      <c r="B6" s="1" t="s">
        <v>156</v>
      </c>
    </row>
    <row r="8" spans="2:4" x14ac:dyDescent="0.25">
      <c r="B8">
        <v>2023</v>
      </c>
    </row>
    <row r="10" spans="2:4" ht="15.75" thickBot="1" x14ac:dyDescent="0.3">
      <c r="B10" s="4"/>
      <c r="C10" s="7" t="s">
        <v>0</v>
      </c>
      <c r="D10" s="9"/>
    </row>
    <row r="11" spans="2:4" ht="15.75" hidden="1" customHeight="1" x14ac:dyDescent="0.25">
      <c r="B11" s="4" t="s">
        <v>15</v>
      </c>
      <c r="C11" s="7" t="s">
        <v>9</v>
      </c>
      <c r="D11" s="9">
        <f>1+D14</f>
        <v>1</v>
      </c>
    </row>
    <row r="12" spans="2:4" ht="15.75" hidden="1" customHeight="1" thickBot="1" x14ac:dyDescent="0.3">
      <c r="B12" s="4" t="s">
        <v>13</v>
      </c>
      <c r="C12" s="7" t="s">
        <v>21</v>
      </c>
      <c r="D12" s="9">
        <f>SUM(D14:D21)</f>
        <v>2</v>
      </c>
    </row>
    <row r="13" spans="2:4" ht="15.75" hidden="1" thickBot="1" x14ac:dyDescent="0.3">
      <c r="B13" s="4"/>
      <c r="C13" s="7"/>
    </row>
    <row r="14" spans="2:4" ht="30.75" hidden="1" thickBot="1" x14ac:dyDescent="0.3">
      <c r="B14" s="15" t="s">
        <v>16</v>
      </c>
      <c r="C14" s="7"/>
      <c r="D14" s="14"/>
    </row>
    <row r="15" spans="2:4" ht="30.75" hidden="1" thickBot="1" x14ac:dyDescent="0.3">
      <c r="B15" s="15" t="s">
        <v>28</v>
      </c>
      <c r="C15" s="7"/>
      <c r="D15" s="14"/>
    </row>
    <row r="16" spans="2:4"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1">
        <v>2021</v>
      </c>
      <c r="L46" s="182"/>
      <c r="M46" s="182"/>
      <c r="N46" s="183"/>
      <c r="O46" s="181">
        <v>2022</v>
      </c>
      <c r="P46" s="182"/>
      <c r="Q46" s="182"/>
      <c r="R46" s="183"/>
      <c r="S46" s="181">
        <v>2023</v>
      </c>
      <c r="T46" s="182"/>
      <c r="U46" s="182"/>
      <c r="V46" s="183"/>
      <c r="W46" s="181">
        <v>2024</v>
      </c>
      <c r="X46" s="182"/>
      <c r="Y46" s="182"/>
      <c r="Z46" s="183"/>
      <c r="AA46" s="181">
        <v>2025</v>
      </c>
      <c r="AB46" s="182"/>
      <c r="AC46" s="182"/>
      <c r="AD46" s="183"/>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217</v>
      </c>
      <c r="C49" s="7" t="s">
        <v>0</v>
      </c>
      <c r="D49" s="9">
        <v>2500</v>
      </c>
      <c r="E49">
        <v>45</v>
      </c>
      <c r="F49" s="53">
        <f>D49*E49</f>
        <v>112500</v>
      </c>
      <c r="G49" s="127">
        <f>SUM(H49:J49)</f>
        <v>112500</v>
      </c>
      <c r="H49" s="128">
        <f>L49+P49+T49+X49+AB49</f>
        <v>25000</v>
      </c>
      <c r="I49" s="128">
        <f>M49+Q49+U49+Y49+AC49</f>
        <v>0</v>
      </c>
      <c r="J49" s="129">
        <f>R49+V49+Z49+AD49</f>
        <v>87500</v>
      </c>
      <c r="K49" s="56"/>
      <c r="L49" s="50"/>
      <c r="M49" s="50"/>
      <c r="N49" s="64"/>
      <c r="O49" s="56">
        <f>SUM(P49:R49)</f>
        <v>0</v>
      </c>
      <c r="P49" s="50"/>
      <c r="Q49" s="50"/>
      <c r="R49" s="64"/>
      <c r="S49" s="56">
        <f>SUM(T49:V49)</f>
        <v>87500</v>
      </c>
      <c r="T49" s="50"/>
      <c r="U49" s="51"/>
      <c r="V49" s="58">
        <f>35*D49</f>
        <v>87500</v>
      </c>
      <c r="W49" s="56">
        <f>SUM(X49:Z49)</f>
        <v>25000</v>
      </c>
      <c r="X49" s="50">
        <f>10*D49</f>
        <v>25000</v>
      </c>
      <c r="Y49" s="50"/>
      <c r="Z49" s="58"/>
      <c r="AA49" s="56">
        <f>SUM(AB49:AD49)</f>
        <v>0</v>
      </c>
      <c r="AB49" s="50"/>
      <c r="AC49" s="50"/>
      <c r="AD49" s="58"/>
    </row>
    <row r="50" spans="2:30" x14ac:dyDescent="0.25">
      <c r="B50" s="4" t="s">
        <v>4</v>
      </c>
      <c r="C50" s="7" t="s">
        <v>6</v>
      </c>
      <c r="D50" s="9">
        <v>150</v>
      </c>
      <c r="E50">
        <v>10</v>
      </c>
      <c r="F50" s="53">
        <f t="shared" ref="F50:F57" si="0">D50*E50</f>
        <v>1500</v>
      </c>
      <c r="G50" s="127">
        <f t="shared" ref="G50:G63" si="1">SUM(H50:J50)</f>
        <v>1500</v>
      </c>
      <c r="H50" s="128">
        <f t="shared" ref="H50:I63" si="2">L50+P50+T50+X50+AB50</f>
        <v>1500</v>
      </c>
      <c r="I50" s="128">
        <f t="shared" si="2"/>
        <v>0</v>
      </c>
      <c r="J50" s="129">
        <f t="shared" ref="J50:J54" si="3">R50+V50+Z50+AD50</f>
        <v>0</v>
      </c>
      <c r="K50" s="56">
        <f t="shared" ref="K50:K63" si="4">SUM(L50:N50)</f>
        <v>0</v>
      </c>
      <c r="L50" s="50"/>
      <c r="M50" s="50"/>
      <c r="N50" s="58"/>
      <c r="O50" s="56">
        <f>SUM(P50:R50)</f>
        <v>0</v>
      </c>
      <c r="P50" s="50"/>
      <c r="Q50" s="50"/>
      <c r="R50" s="64"/>
      <c r="S50" s="56">
        <f t="shared" ref="S50:S63" si="5">SUM(T50:V50)</f>
        <v>0</v>
      </c>
      <c r="T50" s="50"/>
      <c r="U50" s="51"/>
      <c r="V50" s="58"/>
      <c r="W50" s="56">
        <f t="shared" ref="W50:W63" si="6">SUM(X50:Z50)</f>
        <v>1500</v>
      </c>
      <c r="X50" s="50">
        <f>10*D50</f>
        <v>1500</v>
      </c>
      <c r="Y50" s="50"/>
      <c r="Z50" s="58"/>
      <c r="AA50" s="56">
        <f t="shared" ref="AA50:AA63" si="7">SUM(AB50:AD50)</f>
        <v>0</v>
      </c>
      <c r="AB50" s="50"/>
      <c r="AC50" s="50"/>
      <c r="AD50" s="58"/>
    </row>
    <row r="51" spans="2:30" x14ac:dyDescent="0.25">
      <c r="B51" s="4"/>
      <c r="C51" s="7"/>
      <c r="D51" s="9"/>
      <c r="F51" s="53"/>
      <c r="G51" s="127"/>
      <c r="H51" s="128"/>
      <c r="I51" s="128"/>
      <c r="J51" s="129">
        <f t="shared" si="3"/>
        <v>0</v>
      </c>
      <c r="K51" s="56">
        <f t="shared" si="4"/>
        <v>0</v>
      </c>
      <c r="L51" s="50"/>
      <c r="M51" s="50"/>
      <c r="N51" s="58"/>
      <c r="O51" s="56">
        <f t="shared" ref="O51:O59"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v>10</v>
      </c>
      <c r="F52" s="53">
        <f t="shared" si="0"/>
        <v>10000</v>
      </c>
      <c r="G52" s="127">
        <f t="shared" si="1"/>
        <v>10000</v>
      </c>
      <c r="H52" s="128">
        <f t="shared" si="2"/>
        <v>10000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10000</v>
      </c>
      <c r="X52" s="50">
        <f>10*D52</f>
        <v>10000</v>
      </c>
      <c r="Y52" s="50"/>
      <c r="Z52" s="58"/>
      <c r="AA52" s="56">
        <f t="shared" si="7"/>
        <v>0</v>
      </c>
      <c r="AB52" s="50"/>
      <c r="AC52" s="50"/>
      <c r="AD52" s="58"/>
    </row>
    <row r="53" spans="2:30" x14ac:dyDescent="0.25">
      <c r="B53" s="4" t="s">
        <v>26</v>
      </c>
      <c r="C53" s="7" t="s">
        <v>184</v>
      </c>
      <c r="D53" s="9">
        <v>200</v>
      </c>
      <c r="E53" s="49">
        <v>5</v>
      </c>
      <c r="F53" s="53">
        <f t="shared" si="0"/>
        <v>1000</v>
      </c>
      <c r="G53" s="127">
        <f t="shared" si="1"/>
        <v>1000</v>
      </c>
      <c r="H53" s="128">
        <f t="shared" si="2"/>
        <v>1000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1000</v>
      </c>
      <c r="X53" s="50">
        <f>5*D53</f>
        <v>1000</v>
      </c>
      <c r="Y53" s="50"/>
      <c r="Z53" s="58"/>
      <c r="AA53" s="56">
        <f t="shared" si="7"/>
        <v>0</v>
      </c>
      <c r="AB53" s="50"/>
      <c r="AC53" s="50"/>
      <c r="AD53" s="58"/>
    </row>
    <row r="54" spans="2:30" x14ac:dyDescent="0.25">
      <c r="B54" s="4"/>
      <c r="C54" s="7"/>
      <c r="D54" s="9"/>
      <c r="F54" s="53"/>
      <c r="G54" s="127"/>
      <c r="H54" s="128"/>
      <c r="I54" s="128"/>
      <c r="J54" s="129">
        <f t="shared" si="3"/>
        <v>0</v>
      </c>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218</v>
      </c>
      <c r="C55" s="7" t="s">
        <v>186</v>
      </c>
      <c r="D55" s="9">
        <v>2500</v>
      </c>
      <c r="E55">
        <v>25</v>
      </c>
      <c r="F55" s="53">
        <f t="shared" si="0"/>
        <v>62500</v>
      </c>
      <c r="G55" s="127">
        <f t="shared" si="1"/>
        <v>62500</v>
      </c>
      <c r="H55" s="128">
        <f t="shared" si="2"/>
        <v>0</v>
      </c>
      <c r="I55" s="128">
        <f t="shared" si="2"/>
        <v>0</v>
      </c>
      <c r="J55" s="129">
        <f t="shared" ref="J55:J63" si="10">R55+V55+Z55+AD55</f>
        <v>62500</v>
      </c>
      <c r="K55" s="56">
        <f t="shared" si="4"/>
        <v>0</v>
      </c>
      <c r="L55" s="50"/>
      <c r="M55" s="50"/>
      <c r="N55" s="58"/>
      <c r="O55" s="56">
        <f t="shared" si="8"/>
        <v>0</v>
      </c>
      <c r="P55" s="50"/>
      <c r="Q55" s="50"/>
      <c r="R55" s="64"/>
      <c r="S55" s="56">
        <f t="shared" si="5"/>
        <v>0</v>
      </c>
      <c r="T55" s="50"/>
      <c r="U55" s="51"/>
      <c r="V55" s="58"/>
      <c r="W55" s="56">
        <f t="shared" si="6"/>
        <v>62500</v>
      </c>
      <c r="X55" s="50"/>
      <c r="Y55" s="50"/>
      <c r="Z55" s="58">
        <f>D55*25</f>
        <v>62500</v>
      </c>
      <c r="AA55" s="56">
        <f t="shared" si="7"/>
        <v>0</v>
      </c>
      <c r="AB55" s="50"/>
      <c r="AC55" s="50"/>
      <c r="AD55" s="58"/>
    </row>
    <row r="56" spans="2:30" x14ac:dyDescent="0.25">
      <c r="B56" s="4" t="s">
        <v>219</v>
      </c>
      <c r="C56" s="7" t="s">
        <v>34</v>
      </c>
      <c r="D56" s="9">
        <v>50</v>
      </c>
      <c r="E56">
        <v>300</v>
      </c>
      <c r="F56" s="53">
        <f t="shared" si="0"/>
        <v>15000</v>
      </c>
      <c r="G56" s="127">
        <f t="shared" si="1"/>
        <v>15000</v>
      </c>
      <c r="H56" s="128">
        <f t="shared" si="2"/>
        <v>0</v>
      </c>
      <c r="I56" s="128">
        <f t="shared" si="2"/>
        <v>0</v>
      </c>
      <c r="J56" s="129">
        <f t="shared" si="10"/>
        <v>15000</v>
      </c>
      <c r="K56" s="56">
        <f t="shared" si="4"/>
        <v>0</v>
      </c>
      <c r="L56" s="50"/>
      <c r="M56" s="50"/>
      <c r="N56" s="58"/>
      <c r="O56" s="56">
        <f t="shared" si="8"/>
        <v>0</v>
      </c>
      <c r="P56" s="50"/>
      <c r="Q56" s="50"/>
      <c r="R56" s="64"/>
      <c r="S56" s="56">
        <f t="shared" si="5"/>
        <v>0</v>
      </c>
      <c r="T56" s="50"/>
      <c r="U56" s="51"/>
      <c r="V56" s="58"/>
      <c r="W56" s="56">
        <f t="shared" si="6"/>
        <v>15000</v>
      </c>
      <c r="X56" s="50"/>
      <c r="Y56" s="50"/>
      <c r="Z56" s="58">
        <f>D56*300</f>
        <v>15000</v>
      </c>
      <c r="AA56" s="56">
        <f t="shared" si="7"/>
        <v>0</v>
      </c>
      <c r="AB56" s="50"/>
      <c r="AC56" s="50"/>
      <c r="AD56" s="58"/>
    </row>
    <row r="57" spans="2:30" x14ac:dyDescent="0.25">
      <c r="B57" s="4" t="s">
        <v>220</v>
      </c>
      <c r="C57" s="7"/>
      <c r="D57" s="9">
        <v>10000</v>
      </c>
      <c r="E57">
        <v>5</v>
      </c>
      <c r="F57" s="53">
        <f t="shared" si="0"/>
        <v>50000</v>
      </c>
      <c r="G57" s="127">
        <f t="shared" si="1"/>
        <v>50000</v>
      </c>
      <c r="H57" s="128"/>
      <c r="I57" s="128"/>
      <c r="J57" s="129">
        <f t="shared" si="10"/>
        <v>50000</v>
      </c>
      <c r="K57" s="56"/>
      <c r="L57" s="50"/>
      <c r="M57" s="50"/>
      <c r="N57" s="58"/>
      <c r="O57" s="56"/>
      <c r="P57" s="50"/>
      <c r="Q57" s="50"/>
      <c r="R57" s="64"/>
      <c r="S57" s="56"/>
      <c r="T57" s="50"/>
      <c r="U57" s="51"/>
      <c r="V57" s="58"/>
      <c r="W57" s="56"/>
      <c r="X57" s="50"/>
      <c r="Y57" s="50"/>
      <c r="Z57" s="58">
        <f>D57*5</f>
        <v>50000</v>
      </c>
      <c r="AA57" s="56"/>
      <c r="AB57" s="50"/>
      <c r="AC57" s="50"/>
      <c r="AD57" s="58"/>
    </row>
    <row r="58" spans="2:30" x14ac:dyDescent="0.25">
      <c r="B58" s="4"/>
      <c r="C58" s="7"/>
      <c r="D58" s="9"/>
      <c r="F58" s="53"/>
      <c r="G58" s="127"/>
      <c r="H58" s="128"/>
      <c r="I58" s="128"/>
      <c r="J58" s="129"/>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25</v>
      </c>
      <c r="C59" s="7" t="s">
        <v>31</v>
      </c>
      <c r="D59" s="9">
        <v>100</v>
      </c>
      <c r="E59">
        <v>40</v>
      </c>
      <c r="F59" s="53">
        <f>D59*E59</f>
        <v>4000</v>
      </c>
      <c r="G59" s="127">
        <f t="shared" si="1"/>
        <v>4000</v>
      </c>
      <c r="H59" s="128">
        <f t="shared" si="2"/>
        <v>4000</v>
      </c>
      <c r="I59" s="128">
        <f t="shared" si="2"/>
        <v>0</v>
      </c>
      <c r="J59" s="129">
        <f t="shared" si="10"/>
        <v>0</v>
      </c>
      <c r="K59" s="56">
        <f t="shared" si="4"/>
        <v>0</v>
      </c>
      <c r="L59" s="50"/>
      <c r="M59" s="50"/>
      <c r="N59" s="58"/>
      <c r="O59" s="56">
        <f t="shared" si="8"/>
        <v>0</v>
      </c>
      <c r="P59" s="50"/>
      <c r="Q59" s="50"/>
      <c r="R59" s="64"/>
      <c r="S59" s="56">
        <f t="shared" si="5"/>
        <v>0</v>
      </c>
      <c r="T59" s="50"/>
      <c r="U59" s="51"/>
      <c r="V59" s="58"/>
      <c r="W59" s="56">
        <f t="shared" si="6"/>
        <v>4000</v>
      </c>
      <c r="X59" s="50">
        <f>D59*E59</f>
        <v>4000</v>
      </c>
      <c r="Y59" s="50"/>
      <c r="Z59" s="58"/>
      <c r="AA59" s="56">
        <f t="shared" si="7"/>
        <v>0</v>
      </c>
      <c r="AB59" s="50"/>
      <c r="AC59" s="50"/>
      <c r="AD59" s="58"/>
    </row>
    <row r="60" spans="2:30" x14ac:dyDescent="0.25">
      <c r="B60" s="4" t="s">
        <v>32</v>
      </c>
      <c r="C60" s="7" t="s">
        <v>35</v>
      </c>
      <c r="D60" s="19">
        <v>3225</v>
      </c>
      <c r="E60">
        <v>4</v>
      </c>
      <c r="F60" s="53">
        <f t="shared" ref="F60:F63" si="11">D60*E60</f>
        <v>12900</v>
      </c>
      <c r="G60" s="127">
        <f t="shared" si="1"/>
        <v>12900</v>
      </c>
      <c r="H60" s="128">
        <f t="shared" si="2"/>
        <v>12900</v>
      </c>
      <c r="I60" s="128">
        <f t="shared" si="2"/>
        <v>0</v>
      </c>
      <c r="J60" s="129">
        <f t="shared" si="10"/>
        <v>0</v>
      </c>
      <c r="K60" s="56">
        <f t="shared" si="4"/>
        <v>0</v>
      </c>
      <c r="L60" s="50"/>
      <c r="M60" s="50"/>
      <c r="N60" s="58"/>
      <c r="O60" s="56"/>
      <c r="P60" s="50"/>
      <c r="Q60" s="50"/>
      <c r="R60" s="64"/>
      <c r="S60" s="56">
        <f t="shared" si="5"/>
        <v>0</v>
      </c>
      <c r="T60" s="50"/>
      <c r="U60" s="51"/>
      <c r="V60" s="58"/>
      <c r="W60" s="56">
        <f t="shared" si="6"/>
        <v>12900</v>
      </c>
      <c r="X60" s="50">
        <f>D60*E60</f>
        <v>12900</v>
      </c>
      <c r="Y60" s="50"/>
      <c r="Z60" s="58"/>
      <c r="AA60" s="56">
        <f t="shared" si="7"/>
        <v>0</v>
      </c>
      <c r="AB60" s="50"/>
      <c r="AC60" s="50"/>
      <c r="AD60" s="58"/>
    </row>
    <row r="61" spans="2:30" x14ac:dyDescent="0.25">
      <c r="B61" s="4" t="s">
        <v>5</v>
      </c>
      <c r="C61" s="7" t="s">
        <v>35</v>
      </c>
      <c r="D61" s="19">
        <v>537.5</v>
      </c>
      <c r="E61">
        <v>4</v>
      </c>
      <c r="F61" s="53">
        <f t="shared" si="11"/>
        <v>2150</v>
      </c>
      <c r="G61" s="127">
        <f t="shared" si="1"/>
        <v>2150</v>
      </c>
      <c r="H61" s="128">
        <f t="shared" si="2"/>
        <v>2150</v>
      </c>
      <c r="I61" s="128">
        <f t="shared" si="2"/>
        <v>0</v>
      </c>
      <c r="J61" s="129">
        <f t="shared" si="10"/>
        <v>0</v>
      </c>
      <c r="K61" s="56">
        <f t="shared" si="4"/>
        <v>0</v>
      </c>
      <c r="L61" s="50"/>
      <c r="M61" s="50"/>
      <c r="N61" s="58"/>
      <c r="O61" s="56"/>
      <c r="P61" s="50"/>
      <c r="Q61" s="50"/>
      <c r="R61" s="64"/>
      <c r="S61" s="56">
        <f t="shared" si="5"/>
        <v>0</v>
      </c>
      <c r="T61" s="50"/>
      <c r="U61" s="51"/>
      <c r="V61" s="58"/>
      <c r="W61" s="56">
        <f t="shared" si="6"/>
        <v>2150</v>
      </c>
      <c r="X61" s="50">
        <f>D61*E61</f>
        <v>2150</v>
      </c>
      <c r="Y61" s="50"/>
      <c r="Z61" s="58"/>
      <c r="AA61" s="56">
        <f t="shared" si="7"/>
        <v>0</v>
      </c>
      <c r="AB61" s="50"/>
      <c r="AC61" s="50"/>
      <c r="AD61" s="58"/>
    </row>
    <row r="62" spans="2:30" x14ac:dyDescent="0.25">
      <c r="B62" s="4" t="s">
        <v>30</v>
      </c>
      <c r="C62" s="7" t="s">
        <v>29</v>
      </c>
      <c r="D62" s="9">
        <v>40</v>
      </c>
      <c r="E62">
        <v>80</v>
      </c>
      <c r="F62" s="53">
        <f t="shared" si="11"/>
        <v>3200</v>
      </c>
      <c r="G62" s="127">
        <f t="shared" si="1"/>
        <v>3200</v>
      </c>
      <c r="H62" s="128">
        <f t="shared" si="2"/>
        <v>3200</v>
      </c>
      <c r="I62" s="128">
        <f t="shared" si="2"/>
        <v>0</v>
      </c>
      <c r="J62" s="129">
        <f t="shared" si="10"/>
        <v>0</v>
      </c>
      <c r="K62" s="56">
        <f t="shared" si="4"/>
        <v>0</v>
      </c>
      <c r="L62" s="50"/>
      <c r="M62" s="50"/>
      <c r="N62" s="58"/>
      <c r="O62" s="56"/>
      <c r="P62" s="50"/>
      <c r="Q62" s="50"/>
      <c r="R62" s="64"/>
      <c r="S62" s="56">
        <f t="shared" si="5"/>
        <v>0</v>
      </c>
      <c r="T62" s="50"/>
      <c r="U62" s="51"/>
      <c r="V62" s="58"/>
      <c r="W62" s="56">
        <f t="shared" si="6"/>
        <v>3200</v>
      </c>
      <c r="X62" s="50">
        <f>D62*E62</f>
        <v>3200</v>
      </c>
      <c r="Y62" s="50"/>
      <c r="Z62" s="58"/>
      <c r="AA62" s="56">
        <f t="shared" si="7"/>
        <v>0</v>
      </c>
      <c r="AB62" s="50"/>
      <c r="AC62" s="50"/>
      <c r="AD62" s="58"/>
    </row>
    <row r="63" spans="2:30" x14ac:dyDescent="0.25">
      <c r="B63" s="4" t="s">
        <v>7</v>
      </c>
      <c r="C63" s="7" t="s">
        <v>29</v>
      </c>
      <c r="D63" s="9">
        <v>20</v>
      </c>
      <c r="E63">
        <v>80</v>
      </c>
      <c r="F63" s="53">
        <f t="shared" si="11"/>
        <v>1600</v>
      </c>
      <c r="G63" s="127">
        <f t="shared" si="1"/>
        <v>1600</v>
      </c>
      <c r="H63" s="128">
        <f t="shared" si="2"/>
        <v>1600</v>
      </c>
      <c r="I63" s="128">
        <f t="shared" si="2"/>
        <v>0</v>
      </c>
      <c r="J63" s="129">
        <f t="shared" si="10"/>
        <v>0</v>
      </c>
      <c r="K63" s="56">
        <f t="shared" si="4"/>
        <v>0</v>
      </c>
      <c r="L63" s="50"/>
      <c r="M63" s="50"/>
      <c r="N63" s="58"/>
      <c r="O63" s="56"/>
      <c r="P63" s="50"/>
      <c r="Q63" s="50"/>
      <c r="R63" s="64"/>
      <c r="S63" s="56">
        <f t="shared" si="5"/>
        <v>0</v>
      </c>
      <c r="T63" s="50"/>
      <c r="U63" s="51"/>
      <c r="V63" s="58"/>
      <c r="W63" s="56">
        <f t="shared" si="6"/>
        <v>1600</v>
      </c>
      <c r="X63" s="50">
        <f>D63*E63</f>
        <v>1600</v>
      </c>
      <c r="Y63" s="50"/>
      <c r="Z63" s="58"/>
      <c r="AA63" s="56">
        <f t="shared" si="7"/>
        <v>0</v>
      </c>
      <c r="AB63" s="50"/>
      <c r="AC63" s="50"/>
      <c r="AD63" s="58"/>
    </row>
    <row r="64" spans="2:30" ht="15.75" thickBot="1" x14ac:dyDescent="0.3">
      <c r="B64" s="4"/>
      <c r="F64" s="1"/>
      <c r="G64" s="130"/>
      <c r="H64" s="128"/>
      <c r="I64" s="128"/>
      <c r="J64" s="129"/>
      <c r="K64" s="56"/>
      <c r="L64" s="50"/>
      <c r="M64" s="50"/>
      <c r="N64" s="58"/>
      <c r="O64" s="56"/>
      <c r="P64" s="50"/>
      <c r="Q64" s="50"/>
      <c r="R64" s="58"/>
      <c r="S64" s="56"/>
      <c r="T64" s="50"/>
      <c r="U64" s="51"/>
      <c r="V64" s="58"/>
      <c r="W64" s="56"/>
      <c r="X64" s="50"/>
      <c r="Y64" s="50"/>
      <c r="Z64" s="58"/>
      <c r="AA64" s="56"/>
      <c r="AB64" s="50"/>
      <c r="AC64" s="50"/>
      <c r="AD64" s="58"/>
    </row>
    <row r="65" spans="2:30" ht="15.75" thickBot="1" x14ac:dyDescent="0.3">
      <c r="B65" s="13" t="s">
        <v>8</v>
      </c>
      <c r="C65" s="12"/>
      <c r="D65" s="12"/>
      <c r="E65" s="12"/>
      <c r="F65" s="54">
        <f>SUM(F49:F63)</f>
        <v>276350</v>
      </c>
      <c r="G65" s="131">
        <f t="shared" ref="G65:I65" si="12">SUM(G49:G63)</f>
        <v>276350</v>
      </c>
      <c r="H65" s="131">
        <f t="shared" si="12"/>
        <v>61350</v>
      </c>
      <c r="I65" s="131">
        <f t="shared" si="12"/>
        <v>0</v>
      </c>
      <c r="J65" s="131">
        <f>SUM(J49:J63)</f>
        <v>215000</v>
      </c>
      <c r="K65" s="61">
        <f t="shared" ref="K65:M65" si="13">SUM(K49:K63)</f>
        <v>0</v>
      </c>
      <c r="L65" s="61">
        <f t="shared" si="13"/>
        <v>0</v>
      </c>
      <c r="M65" s="61">
        <f t="shared" si="13"/>
        <v>0</v>
      </c>
      <c r="N65" s="61">
        <f>SUM(N49:N63)</f>
        <v>0</v>
      </c>
      <c r="O65" s="62">
        <f>SUM(O49:O63)</f>
        <v>0</v>
      </c>
      <c r="P65" s="63"/>
      <c r="Q65" s="63"/>
      <c r="R65" s="65">
        <f>SUM(R49:R64)</f>
        <v>0</v>
      </c>
      <c r="S65" s="65">
        <f t="shared" ref="S65:AD65" si="14">SUM(S49:S64)</f>
        <v>87500</v>
      </c>
      <c r="T65" s="65">
        <f t="shared" si="14"/>
        <v>0</v>
      </c>
      <c r="U65" s="65">
        <f t="shared" si="14"/>
        <v>0</v>
      </c>
      <c r="V65" s="65">
        <f t="shared" si="14"/>
        <v>87500</v>
      </c>
      <c r="W65" s="65">
        <f t="shared" si="14"/>
        <v>138850</v>
      </c>
      <c r="X65" s="65">
        <f t="shared" si="14"/>
        <v>61350</v>
      </c>
      <c r="Y65" s="65">
        <f t="shared" si="14"/>
        <v>0</v>
      </c>
      <c r="Z65" s="65">
        <f t="shared" si="14"/>
        <v>127500</v>
      </c>
      <c r="AA65" s="65">
        <f t="shared" si="14"/>
        <v>0</v>
      </c>
      <c r="AB65" s="65">
        <f t="shared" si="14"/>
        <v>0</v>
      </c>
      <c r="AC65" s="65">
        <f t="shared" si="14"/>
        <v>0</v>
      </c>
      <c r="AD65" s="65">
        <f t="shared" si="14"/>
        <v>0</v>
      </c>
    </row>
  </sheetData>
  <mergeCells count="6">
    <mergeCell ref="AA46:AD46"/>
    <mergeCell ref="G46:J46"/>
    <mergeCell ref="K46:N46"/>
    <mergeCell ref="O46:R46"/>
    <mergeCell ref="S46:V46"/>
    <mergeCell ref="W46:Z4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G61" sqref="G61"/>
    </sheetView>
  </sheetViews>
  <sheetFormatPr defaultRowHeight="15" x14ac:dyDescent="0.25"/>
  <cols>
    <col min="2" max="2" width="33.5703125" bestFit="1" customWidth="1"/>
    <col min="3" max="3" width="9" style="6" bestFit="1" customWidth="1"/>
    <col min="6" max="6" width="18.85546875" customWidth="1"/>
    <col min="7" max="7" width="15.71093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t="s">
        <v>201</v>
      </c>
    </row>
    <row r="3" spans="2:6" x14ac:dyDescent="0.25">
      <c r="B3" t="s">
        <v>74</v>
      </c>
    </row>
    <row r="4" spans="2:6" x14ac:dyDescent="0.25">
      <c r="B4" t="s">
        <v>75</v>
      </c>
    </row>
    <row r="5" spans="2:6" x14ac:dyDescent="0.25">
      <c r="B5" t="s">
        <v>141</v>
      </c>
    </row>
    <row r="6" spans="2:6" x14ac:dyDescent="0.25">
      <c r="B6" s="1" t="s">
        <v>157</v>
      </c>
    </row>
    <row r="8" spans="2:6" x14ac:dyDescent="0.25">
      <c r="B8">
        <v>2023</v>
      </c>
    </row>
    <row r="9" spans="2:6" ht="20.25" thickBot="1" x14ac:dyDescent="0.35">
      <c r="B9" s="3" t="s">
        <v>222</v>
      </c>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221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215</v>
      </c>
      <c r="C48" s="7" t="s">
        <v>0</v>
      </c>
      <c r="D48" s="9">
        <v>2500</v>
      </c>
      <c r="F48" s="53">
        <f>D48*E48</f>
        <v>0</v>
      </c>
      <c r="G48" s="127">
        <f>SUM(H48:J48)</f>
        <v>0</v>
      </c>
      <c r="H48" s="128">
        <f>L48+P48+T48+X48+AB48</f>
        <v>0</v>
      </c>
      <c r="I48" s="128">
        <f>M48+Q48+U48+Y48+AC48</f>
        <v>0</v>
      </c>
      <c r="J48" s="129">
        <f>R48+V48+Z48+AD48</f>
        <v>0</v>
      </c>
      <c r="K48" s="56"/>
      <c r="L48" s="50"/>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223</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0</v>
      </c>
      <c r="G63" s="131">
        <f t="shared" ref="G63:I63" si="10">SUM(G48:G61)</f>
        <v>0</v>
      </c>
      <c r="H63" s="131">
        <f t="shared" si="10"/>
        <v>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4"/>
  <sheetViews>
    <sheetView tabSelected="1" zoomScale="60" zoomScaleNormal="60" workbookViewId="0">
      <selection activeCell="A46" sqref="A46:XFD64"/>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5.8554687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142</v>
      </c>
    </row>
    <row r="6" spans="2:6" x14ac:dyDescent="0.25">
      <c r="B6" s="1" t="s">
        <v>158</v>
      </c>
    </row>
    <row r="9" spans="2:6" ht="20.25" thickBot="1" x14ac:dyDescent="0.35">
      <c r="B9" s="3">
        <v>2022</v>
      </c>
      <c r="C9" s="5"/>
      <c r="D9" s="3"/>
      <c r="E9" s="3"/>
      <c r="F9" s="3"/>
    </row>
    <row r="10" spans="2:6" ht="16.5" thickTop="1" thickBot="1" x14ac:dyDescent="0.3">
      <c r="B10" s="4"/>
      <c r="C10" s="7" t="s">
        <v>0</v>
      </c>
      <c r="D10" s="9"/>
    </row>
    <row r="11" spans="2:6" ht="15.75" hidden="1" customHeight="1" x14ac:dyDescent="0.25">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1">
        <v>2021</v>
      </c>
      <c r="L46" s="182"/>
      <c r="M46" s="182"/>
      <c r="N46" s="183"/>
      <c r="O46" s="181">
        <v>2022</v>
      </c>
      <c r="P46" s="182"/>
      <c r="Q46" s="182"/>
      <c r="R46" s="183"/>
      <c r="S46" s="181">
        <v>2023</v>
      </c>
      <c r="T46" s="182"/>
      <c r="U46" s="182"/>
      <c r="V46" s="183"/>
      <c r="W46" s="181">
        <v>2024</v>
      </c>
      <c r="X46" s="182"/>
      <c r="Y46" s="182"/>
      <c r="Z46" s="183"/>
      <c r="AA46" s="181">
        <v>2025</v>
      </c>
      <c r="AB46" s="182"/>
      <c r="AC46" s="182"/>
      <c r="AD46" s="183"/>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224</v>
      </c>
      <c r="C49" s="7" t="s">
        <v>0</v>
      </c>
      <c r="D49" s="9">
        <v>2500</v>
      </c>
      <c r="E49">
        <v>50</v>
      </c>
      <c r="F49" s="53">
        <f>D49*E49</f>
        <v>125000</v>
      </c>
      <c r="G49" s="127">
        <f>SUM(H49:J49)</f>
        <v>125000</v>
      </c>
      <c r="H49" s="128">
        <f>L49+P49+T49+X49+AB49</f>
        <v>37500</v>
      </c>
      <c r="I49" s="128">
        <f>M49+Q49+U49+Y49+AC49</f>
        <v>0</v>
      </c>
      <c r="J49" s="129">
        <f>R49+V49+Z49+AD49</f>
        <v>87500</v>
      </c>
      <c r="K49" s="56"/>
      <c r="L49" s="50"/>
      <c r="M49" s="50"/>
      <c r="N49" s="64"/>
      <c r="O49" s="56">
        <f>SUM(P49:R49)</f>
        <v>87500</v>
      </c>
      <c r="P49" s="50"/>
      <c r="Q49" s="50"/>
      <c r="R49" s="64">
        <f>35*D49</f>
        <v>87500</v>
      </c>
      <c r="S49" s="56">
        <f>SUM(T49:V49)</f>
        <v>37500</v>
      </c>
      <c r="T49" s="50">
        <f>15*D49</f>
        <v>37500</v>
      </c>
      <c r="U49" s="51"/>
      <c r="V49" s="58"/>
      <c r="W49" s="56">
        <f>SUM(X49:Z49)</f>
        <v>0</v>
      </c>
      <c r="X49" s="50"/>
      <c r="Y49" s="50"/>
      <c r="Z49" s="58"/>
      <c r="AA49" s="56">
        <f>SUM(AB49:AD49)</f>
        <v>0</v>
      </c>
      <c r="AB49" s="50"/>
      <c r="AC49" s="50"/>
      <c r="AD49" s="58"/>
    </row>
    <row r="50" spans="2:30" x14ac:dyDescent="0.25">
      <c r="B50" s="4" t="s">
        <v>4</v>
      </c>
      <c r="C50" s="7" t="s">
        <v>6</v>
      </c>
      <c r="D50" s="9">
        <v>150</v>
      </c>
      <c r="F50" s="53">
        <f t="shared" ref="F50:F56" si="0">D50*E50</f>
        <v>0</v>
      </c>
      <c r="G50" s="127">
        <f t="shared" ref="G50:G62" si="1">SUM(H50:J50)</f>
        <v>0</v>
      </c>
      <c r="H50" s="128">
        <f t="shared" ref="H50:I62" si="2">L50+P50+T50+X50+AB50</f>
        <v>0</v>
      </c>
      <c r="I50" s="128">
        <f t="shared" si="2"/>
        <v>0</v>
      </c>
      <c r="J50" s="129">
        <f t="shared" ref="J50:J62" si="3">R50+V50+Z50+AD50</f>
        <v>0</v>
      </c>
      <c r="K50" s="56">
        <f t="shared" ref="K50:K62" si="4">SUM(L50:N50)</f>
        <v>0</v>
      </c>
      <c r="L50" s="50"/>
      <c r="M50" s="50"/>
      <c r="N50" s="58"/>
      <c r="O50" s="56">
        <f>SUM(P50:R50)</f>
        <v>0</v>
      </c>
      <c r="P50" s="50"/>
      <c r="Q50" s="50"/>
      <c r="R50" s="64"/>
      <c r="S50" s="56">
        <f t="shared" ref="S50:S62" si="5">SUM(T50:V50)</f>
        <v>0</v>
      </c>
      <c r="T50" s="50"/>
      <c r="U50" s="51"/>
      <c r="V50" s="58"/>
      <c r="W50" s="56">
        <f t="shared" ref="W50:W62" si="6">SUM(X50:Z50)</f>
        <v>0</v>
      </c>
      <c r="X50" s="50"/>
      <c r="Y50" s="50"/>
      <c r="Z50" s="58"/>
      <c r="AA50" s="56">
        <f t="shared" ref="AA50:AA62" si="7">SUM(AB50:AD50)</f>
        <v>0</v>
      </c>
      <c r="AB50" s="50"/>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7" si="9">F51</f>
        <v>0</v>
      </c>
      <c r="S51" s="56">
        <f t="shared" si="5"/>
        <v>0</v>
      </c>
      <c r="T51" s="50"/>
      <c r="U51" s="51"/>
      <c r="V51" s="58"/>
      <c r="W51" s="56">
        <f t="shared" si="6"/>
        <v>0</v>
      </c>
      <c r="X51" s="50"/>
      <c r="Y51" s="50"/>
      <c r="Z51" s="58"/>
      <c r="AA51" s="56">
        <f t="shared" si="7"/>
        <v>0</v>
      </c>
      <c r="AB51" s="50"/>
      <c r="AC51" s="50"/>
      <c r="AD51" s="58"/>
    </row>
    <row r="52" spans="2:30" x14ac:dyDescent="0.25">
      <c r="B52" s="4" t="s">
        <v>227</v>
      </c>
      <c r="C52" s="7" t="s">
        <v>0</v>
      </c>
      <c r="D52" s="9">
        <v>1000</v>
      </c>
      <c r="E52" s="49">
        <v>500</v>
      </c>
      <c r="F52" s="53">
        <f t="shared" si="0"/>
        <v>500000</v>
      </c>
      <c r="G52" s="127">
        <f t="shared" si="1"/>
        <v>500000</v>
      </c>
      <c r="H52" s="128">
        <f t="shared" si="2"/>
        <v>250000</v>
      </c>
      <c r="I52" s="128">
        <f t="shared" si="2"/>
        <v>0</v>
      </c>
      <c r="J52" s="129">
        <f t="shared" si="3"/>
        <v>250000</v>
      </c>
      <c r="K52" s="56">
        <f t="shared" si="4"/>
        <v>0</v>
      </c>
      <c r="L52" s="50"/>
      <c r="M52" s="50"/>
      <c r="N52" s="64"/>
      <c r="O52" s="56">
        <f t="shared" si="8"/>
        <v>0</v>
      </c>
      <c r="P52" s="50"/>
      <c r="Q52" s="50"/>
      <c r="R52" s="64"/>
      <c r="S52" s="56">
        <f t="shared" si="5"/>
        <v>250000</v>
      </c>
      <c r="T52" s="50"/>
      <c r="U52" s="51"/>
      <c r="V52" s="58">
        <f>D52*E52/2</f>
        <v>250000</v>
      </c>
      <c r="W52" s="56">
        <f t="shared" si="6"/>
        <v>250000</v>
      </c>
      <c r="X52" s="50">
        <f>D52*E52/2</f>
        <v>250000</v>
      </c>
      <c r="Y52" s="50"/>
      <c r="Z52" s="58"/>
      <c r="AA52" s="56">
        <f t="shared" si="7"/>
        <v>0</v>
      </c>
      <c r="AB52" s="50"/>
      <c r="AC52" s="50"/>
      <c r="AD52" s="58"/>
    </row>
    <row r="53" spans="2:30" x14ac:dyDescent="0.25">
      <c r="B53" s="4" t="s">
        <v>26</v>
      </c>
      <c r="C53" s="7" t="s">
        <v>184</v>
      </c>
      <c r="D53" s="9">
        <v>200</v>
      </c>
      <c r="E53" s="49"/>
      <c r="F53" s="53">
        <f t="shared" si="0"/>
        <v>0</v>
      </c>
      <c r="G53" s="127">
        <f t="shared" si="1"/>
        <v>0</v>
      </c>
      <c r="H53" s="128">
        <f t="shared" si="2"/>
        <v>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225</v>
      </c>
      <c r="C55" s="7" t="s">
        <v>186</v>
      </c>
      <c r="D55" s="9">
        <v>2500</v>
      </c>
      <c r="E55">
        <v>50</v>
      </c>
      <c r="F55" s="53">
        <f t="shared" si="0"/>
        <v>125000</v>
      </c>
      <c r="G55" s="127">
        <f t="shared" si="1"/>
        <v>125000</v>
      </c>
      <c r="H55" s="128">
        <f t="shared" si="2"/>
        <v>0</v>
      </c>
      <c r="I55" s="128">
        <f t="shared" si="2"/>
        <v>0</v>
      </c>
      <c r="J55" s="129">
        <f t="shared" si="3"/>
        <v>125000</v>
      </c>
      <c r="K55" s="56">
        <f t="shared" si="4"/>
        <v>0</v>
      </c>
      <c r="L55" s="50"/>
      <c r="M55" s="50"/>
      <c r="N55" s="58"/>
      <c r="O55" s="56">
        <f t="shared" si="8"/>
        <v>0</v>
      </c>
      <c r="P55" s="50"/>
      <c r="Q55" s="50"/>
      <c r="R55" s="64"/>
      <c r="S55" s="56">
        <f t="shared" si="5"/>
        <v>125000</v>
      </c>
      <c r="T55" s="50"/>
      <c r="U55" s="51"/>
      <c r="V55" s="58">
        <f>D55*E55</f>
        <v>125000</v>
      </c>
      <c r="W55" s="56">
        <f t="shared" si="6"/>
        <v>0</v>
      </c>
      <c r="X55" s="50"/>
      <c r="Y55" s="50"/>
      <c r="Z55" s="58"/>
      <c r="AA55" s="56">
        <f t="shared" si="7"/>
        <v>0</v>
      </c>
      <c r="AB55" s="50"/>
      <c r="AC55" s="50"/>
      <c r="AD55" s="58"/>
    </row>
    <row r="56" spans="2:30" x14ac:dyDescent="0.25">
      <c r="B56" s="4" t="s">
        <v>226</v>
      </c>
      <c r="C56" s="7" t="s">
        <v>34</v>
      </c>
      <c r="D56" s="9">
        <v>2500</v>
      </c>
      <c r="E56">
        <v>50</v>
      </c>
      <c r="F56" s="53">
        <f t="shared" si="0"/>
        <v>125000</v>
      </c>
      <c r="G56" s="127">
        <f t="shared" si="1"/>
        <v>125000</v>
      </c>
      <c r="H56" s="128">
        <f t="shared" si="2"/>
        <v>0</v>
      </c>
      <c r="I56" s="128">
        <f t="shared" si="2"/>
        <v>0</v>
      </c>
      <c r="J56" s="129">
        <f t="shared" si="3"/>
        <v>125000</v>
      </c>
      <c r="K56" s="56">
        <f t="shared" si="4"/>
        <v>0</v>
      </c>
      <c r="L56" s="50"/>
      <c r="M56" s="50"/>
      <c r="N56" s="58"/>
      <c r="O56" s="56">
        <f t="shared" si="8"/>
        <v>0</v>
      </c>
      <c r="P56" s="50"/>
      <c r="Q56" s="50"/>
      <c r="R56" s="64"/>
      <c r="S56" s="56">
        <f t="shared" si="5"/>
        <v>62500</v>
      </c>
      <c r="T56" s="50"/>
      <c r="U56" s="51"/>
      <c r="V56" s="58">
        <f>D56*E56/2</f>
        <v>62500</v>
      </c>
      <c r="W56" s="56">
        <f t="shared" si="6"/>
        <v>62500</v>
      </c>
      <c r="X56" s="50"/>
      <c r="Y56" s="50"/>
      <c r="Z56" s="58">
        <f>D56*50/2</f>
        <v>62500</v>
      </c>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v>50</v>
      </c>
      <c r="E58">
        <v>20</v>
      </c>
      <c r="F58" s="53">
        <f>D58*E58</f>
        <v>1000</v>
      </c>
      <c r="G58" s="127">
        <f t="shared" si="1"/>
        <v>1000</v>
      </c>
      <c r="H58" s="128">
        <f t="shared" si="2"/>
        <v>1000</v>
      </c>
      <c r="I58" s="128">
        <f t="shared" si="2"/>
        <v>0</v>
      </c>
      <c r="J58" s="129">
        <f t="shared" si="3"/>
        <v>0</v>
      </c>
      <c r="K58" s="56">
        <f t="shared" si="4"/>
        <v>0</v>
      </c>
      <c r="L58" s="50"/>
      <c r="M58" s="50"/>
      <c r="N58" s="58"/>
      <c r="O58" s="56">
        <f t="shared" si="8"/>
        <v>0</v>
      </c>
      <c r="P58" s="50"/>
      <c r="Q58" s="50"/>
      <c r="R58" s="64"/>
      <c r="S58" s="56">
        <f t="shared" si="5"/>
        <v>0</v>
      </c>
      <c r="T58" s="50"/>
      <c r="U58" s="51"/>
      <c r="V58" s="58"/>
      <c r="W58" s="56">
        <f t="shared" si="6"/>
        <v>1000</v>
      </c>
      <c r="X58" s="50">
        <f>D58*E58</f>
        <v>1000</v>
      </c>
      <c r="Y58" s="50"/>
      <c r="Z58" s="58"/>
      <c r="AA58" s="56">
        <f t="shared" si="7"/>
        <v>0</v>
      </c>
      <c r="AB58" s="50"/>
      <c r="AC58" s="50"/>
      <c r="AD58" s="58"/>
    </row>
    <row r="59" spans="2:30" x14ac:dyDescent="0.25">
      <c r="B59" s="4" t="s">
        <v>32</v>
      </c>
      <c r="C59" s="7" t="s">
        <v>35</v>
      </c>
      <c r="D59" s="19">
        <v>3225</v>
      </c>
      <c r="E59">
        <v>1</v>
      </c>
      <c r="F59" s="53">
        <f t="shared" ref="F59:F62" si="10">D59*E59</f>
        <v>3225</v>
      </c>
      <c r="G59" s="127">
        <f t="shared" si="1"/>
        <v>3225</v>
      </c>
      <c r="H59" s="128">
        <f t="shared" si="2"/>
        <v>3225</v>
      </c>
      <c r="I59" s="128">
        <f t="shared" si="2"/>
        <v>0</v>
      </c>
      <c r="J59" s="129">
        <f t="shared" si="3"/>
        <v>0</v>
      </c>
      <c r="K59" s="56">
        <f t="shared" si="4"/>
        <v>0</v>
      </c>
      <c r="L59" s="50"/>
      <c r="M59" s="50"/>
      <c r="N59" s="58"/>
      <c r="O59" s="56"/>
      <c r="P59" s="50"/>
      <c r="Q59" s="50"/>
      <c r="R59" s="64"/>
      <c r="S59" s="56">
        <f t="shared" si="5"/>
        <v>0</v>
      </c>
      <c r="T59" s="50"/>
      <c r="U59" s="51"/>
      <c r="V59" s="58"/>
      <c r="W59" s="56">
        <f t="shared" si="6"/>
        <v>3225</v>
      </c>
      <c r="X59" s="50">
        <f>D59*E59</f>
        <v>3225</v>
      </c>
      <c r="Y59" s="50"/>
      <c r="Z59" s="58"/>
      <c r="AA59" s="56">
        <f t="shared" si="7"/>
        <v>0</v>
      </c>
      <c r="AB59" s="50"/>
      <c r="AC59" s="50"/>
      <c r="AD59" s="58"/>
    </row>
    <row r="60" spans="2:30" x14ac:dyDescent="0.25">
      <c r="B60" s="4" t="s">
        <v>5</v>
      </c>
      <c r="C60" s="7" t="s">
        <v>35</v>
      </c>
      <c r="D60" s="19">
        <v>537.5</v>
      </c>
      <c r="E60">
        <v>1</v>
      </c>
      <c r="F60" s="53">
        <f t="shared" si="10"/>
        <v>537.5</v>
      </c>
      <c r="G60" s="127">
        <f t="shared" si="1"/>
        <v>537.5</v>
      </c>
      <c r="H60" s="128">
        <f t="shared" si="2"/>
        <v>537.5</v>
      </c>
      <c r="I60" s="128">
        <f t="shared" si="2"/>
        <v>0</v>
      </c>
      <c r="J60" s="129">
        <f t="shared" si="3"/>
        <v>0</v>
      </c>
      <c r="K60" s="56">
        <f t="shared" si="4"/>
        <v>0</v>
      </c>
      <c r="L60" s="50"/>
      <c r="M60" s="50"/>
      <c r="N60" s="58"/>
      <c r="O60" s="56"/>
      <c r="P60" s="50"/>
      <c r="Q60" s="50"/>
      <c r="R60" s="64"/>
      <c r="S60" s="56">
        <f t="shared" si="5"/>
        <v>0</v>
      </c>
      <c r="T60" s="50"/>
      <c r="U60" s="51"/>
      <c r="V60" s="58"/>
      <c r="W60" s="56">
        <f t="shared" si="6"/>
        <v>537.5</v>
      </c>
      <c r="X60" s="50">
        <f t="shared" ref="X60:X62" si="11">D60*E60</f>
        <v>537.5</v>
      </c>
      <c r="Y60" s="50"/>
      <c r="Z60" s="58"/>
      <c r="AA60" s="56">
        <f t="shared" si="7"/>
        <v>0</v>
      </c>
      <c r="AB60" s="50"/>
      <c r="AC60" s="50"/>
      <c r="AD60" s="58"/>
    </row>
    <row r="61" spans="2:30" x14ac:dyDescent="0.25">
      <c r="B61" s="4" t="s">
        <v>30</v>
      </c>
      <c r="C61" s="7" t="s">
        <v>29</v>
      </c>
      <c r="D61" s="9">
        <v>40</v>
      </c>
      <c r="E61">
        <v>1</v>
      </c>
      <c r="F61" s="53">
        <f t="shared" si="10"/>
        <v>40</v>
      </c>
      <c r="G61" s="127">
        <f t="shared" si="1"/>
        <v>40</v>
      </c>
      <c r="H61" s="128">
        <f t="shared" si="2"/>
        <v>40</v>
      </c>
      <c r="I61" s="128">
        <f t="shared" si="2"/>
        <v>0</v>
      </c>
      <c r="J61" s="129">
        <f t="shared" si="3"/>
        <v>0</v>
      </c>
      <c r="K61" s="56">
        <f t="shared" si="4"/>
        <v>0</v>
      </c>
      <c r="L61" s="50"/>
      <c r="M61" s="50"/>
      <c r="N61" s="58"/>
      <c r="O61" s="56"/>
      <c r="P61" s="50"/>
      <c r="Q61" s="50"/>
      <c r="R61" s="64"/>
      <c r="S61" s="56">
        <f t="shared" si="5"/>
        <v>0</v>
      </c>
      <c r="T61" s="50"/>
      <c r="U61" s="51"/>
      <c r="V61" s="58"/>
      <c r="W61" s="56">
        <f t="shared" si="6"/>
        <v>40</v>
      </c>
      <c r="X61" s="50">
        <f t="shared" si="11"/>
        <v>40</v>
      </c>
      <c r="Y61" s="50"/>
      <c r="Z61" s="58"/>
      <c r="AA61" s="56">
        <f t="shared" si="7"/>
        <v>0</v>
      </c>
      <c r="AB61" s="50"/>
      <c r="AC61" s="50"/>
      <c r="AD61" s="58"/>
    </row>
    <row r="62" spans="2:30" x14ac:dyDescent="0.25">
      <c r="B62" s="4" t="s">
        <v>7</v>
      </c>
      <c r="C62" s="7" t="s">
        <v>29</v>
      </c>
      <c r="D62" s="9">
        <v>20</v>
      </c>
      <c r="E62">
        <f>E58</f>
        <v>20</v>
      </c>
      <c r="F62" s="53">
        <f t="shared" si="10"/>
        <v>400</v>
      </c>
      <c r="G62" s="127">
        <f t="shared" si="1"/>
        <v>400</v>
      </c>
      <c r="H62" s="128">
        <f t="shared" si="2"/>
        <v>400</v>
      </c>
      <c r="I62" s="128">
        <f t="shared" si="2"/>
        <v>0</v>
      </c>
      <c r="J62" s="129">
        <f t="shared" si="3"/>
        <v>0</v>
      </c>
      <c r="K62" s="56">
        <f t="shared" si="4"/>
        <v>0</v>
      </c>
      <c r="L62" s="50"/>
      <c r="M62" s="50"/>
      <c r="N62" s="58"/>
      <c r="O62" s="56"/>
      <c r="P62" s="50"/>
      <c r="Q62" s="50"/>
      <c r="R62" s="64"/>
      <c r="S62" s="56">
        <f t="shared" si="5"/>
        <v>0</v>
      </c>
      <c r="T62" s="50"/>
      <c r="U62" s="51"/>
      <c r="V62" s="58"/>
      <c r="W62" s="56">
        <f t="shared" si="6"/>
        <v>400</v>
      </c>
      <c r="X62" s="50">
        <f t="shared" si="11"/>
        <v>400</v>
      </c>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880202.5</v>
      </c>
      <c r="G64" s="131">
        <f t="shared" ref="G64:I64" si="12">SUM(G49:G62)</f>
        <v>880202.5</v>
      </c>
      <c r="H64" s="131">
        <f t="shared" si="12"/>
        <v>292702.5</v>
      </c>
      <c r="I64" s="131">
        <f t="shared" si="12"/>
        <v>0</v>
      </c>
      <c r="J64" s="131">
        <f>SUM(J49:J62)</f>
        <v>587500</v>
      </c>
      <c r="K64" s="61">
        <f t="shared" ref="K64:M64" si="13">SUM(K49:K62)</f>
        <v>0</v>
      </c>
      <c r="L64" s="61">
        <f t="shared" si="13"/>
        <v>0</v>
      </c>
      <c r="M64" s="61">
        <f t="shared" si="13"/>
        <v>0</v>
      </c>
      <c r="N64" s="61">
        <f>SUM(N49:N62)</f>
        <v>0</v>
      </c>
      <c r="O64" s="62">
        <f>SUM(O49:O62)</f>
        <v>87500</v>
      </c>
      <c r="P64" s="63"/>
      <c r="Q64" s="63"/>
      <c r="R64" s="65">
        <f>SUM(R49:R63)</f>
        <v>87500</v>
      </c>
      <c r="S64" s="65">
        <f t="shared" ref="S64:AD64" si="14">SUM(S49:S63)</f>
        <v>475000</v>
      </c>
      <c r="T64" s="65">
        <f t="shared" si="14"/>
        <v>37500</v>
      </c>
      <c r="U64" s="65">
        <f t="shared" si="14"/>
        <v>0</v>
      </c>
      <c r="V64" s="65">
        <f t="shared" si="14"/>
        <v>437500</v>
      </c>
      <c r="W64" s="65">
        <f t="shared" si="14"/>
        <v>317702.5</v>
      </c>
      <c r="X64" s="65">
        <f t="shared" si="14"/>
        <v>255202.5</v>
      </c>
      <c r="Y64" s="65">
        <f t="shared" si="14"/>
        <v>0</v>
      </c>
      <c r="Z64" s="65">
        <f t="shared" si="14"/>
        <v>62500</v>
      </c>
      <c r="AA64" s="65">
        <f t="shared" si="14"/>
        <v>0</v>
      </c>
      <c r="AB64" s="65">
        <f t="shared" si="14"/>
        <v>0</v>
      </c>
      <c r="AC64" s="65">
        <f t="shared" si="14"/>
        <v>0</v>
      </c>
      <c r="AD64" s="65">
        <f t="shared" si="14"/>
        <v>0</v>
      </c>
    </row>
  </sheetData>
  <mergeCells count="6">
    <mergeCell ref="AA46:AD46"/>
    <mergeCell ref="G46:J46"/>
    <mergeCell ref="K46:N46"/>
    <mergeCell ref="O46:R46"/>
    <mergeCell ref="S46:V46"/>
    <mergeCell ref="W46:Z4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3"/>
  <sheetViews>
    <sheetView zoomScale="60" zoomScaleNormal="60" workbookViewId="0">
      <pane ySplit="4" topLeftCell="A5" activePane="bottomLeft" state="frozen"/>
      <selection pane="bottomLeft" activeCell="D7" sqref="D7:G7"/>
    </sheetView>
  </sheetViews>
  <sheetFormatPr defaultRowHeight="15" x14ac:dyDescent="0.25"/>
  <cols>
    <col min="1" max="1" width="4.85546875" style="17" customWidth="1"/>
    <col min="2" max="2" width="7.85546875" style="30" customWidth="1"/>
    <col min="3" max="3" width="67.7109375" style="28" customWidth="1"/>
    <col min="4" max="4" width="15.42578125" style="28" customWidth="1"/>
    <col min="5" max="5" width="14.42578125" style="28" customWidth="1"/>
    <col min="6" max="6" width="10.85546875" style="28" customWidth="1"/>
    <col min="7" max="7" width="12.42578125" style="28" customWidth="1"/>
    <col min="8" max="8" width="14.7109375" style="28" customWidth="1"/>
    <col min="9" max="9" width="11.140625" style="17" customWidth="1"/>
    <col min="10" max="10" width="8.5703125" style="17" customWidth="1"/>
    <col min="11" max="11" width="13.85546875" style="17" customWidth="1"/>
    <col min="12" max="12" width="10.42578125" style="17" customWidth="1"/>
    <col min="13" max="13" width="11.85546875" style="17" customWidth="1"/>
    <col min="14" max="14" width="8.42578125" style="17" customWidth="1"/>
    <col min="15" max="15" width="12.28515625" style="17" customWidth="1"/>
    <col min="16" max="16" width="12.7109375" style="17" customWidth="1"/>
    <col min="17" max="17" width="11" style="17" customWidth="1"/>
    <col min="18" max="18" width="10.140625" style="17" customWidth="1"/>
    <col min="19" max="19" width="12" style="17" customWidth="1"/>
    <col min="20" max="20" width="12.7109375" style="17" customWidth="1"/>
    <col min="21" max="21" width="11.85546875" style="17" customWidth="1"/>
    <col min="22" max="22" width="9.85546875" style="17" customWidth="1"/>
    <col min="23" max="23" width="10" style="17" customWidth="1"/>
    <col min="24" max="24" width="11.28515625" style="17" customWidth="1"/>
    <col min="25" max="25" width="8.5703125" style="17" customWidth="1"/>
    <col min="26" max="26" width="8.28515625" style="17" customWidth="1"/>
    <col min="27" max="27" width="10.5703125" style="17" customWidth="1"/>
    <col min="28" max="28" width="35.28515625" style="17" customWidth="1"/>
    <col min="29" max="16384" width="9.140625" style="17"/>
  </cols>
  <sheetData>
    <row r="1" spans="1:28" ht="15.75" thickBot="1" x14ac:dyDescent="0.3">
      <c r="D1" s="23"/>
      <c r="E1" s="23"/>
      <c r="F1" s="23"/>
      <c r="G1" s="23"/>
      <c r="H1" s="23"/>
    </row>
    <row r="2" spans="1:28" s="95" customFormat="1" ht="24.75" customHeight="1" thickBot="1" x14ac:dyDescent="0.25">
      <c r="A2" s="192" t="s">
        <v>37</v>
      </c>
      <c r="B2" s="196" t="s">
        <v>73</v>
      </c>
      <c r="C2" s="178" t="s">
        <v>38</v>
      </c>
      <c r="D2" s="199" t="s">
        <v>63</v>
      </c>
      <c r="E2" s="199"/>
      <c r="F2" s="199"/>
      <c r="G2" s="199"/>
      <c r="H2" s="199"/>
      <c r="I2" s="199"/>
      <c r="J2" s="199"/>
      <c r="K2" s="199"/>
      <c r="L2" s="199"/>
      <c r="M2" s="199"/>
      <c r="N2" s="199"/>
      <c r="O2" s="199"/>
      <c r="P2" s="199"/>
      <c r="Q2" s="199"/>
      <c r="R2" s="199"/>
      <c r="S2" s="199"/>
      <c r="T2" s="199"/>
      <c r="U2" s="199"/>
      <c r="V2" s="199"/>
      <c r="W2" s="199"/>
      <c r="X2" s="199"/>
      <c r="Y2" s="199"/>
      <c r="Z2" s="199"/>
      <c r="AA2" s="200"/>
      <c r="AB2" s="189" t="s">
        <v>54</v>
      </c>
    </row>
    <row r="3" spans="1:28" s="95" customFormat="1" ht="12.75" thickBot="1" x14ac:dyDescent="0.25">
      <c r="A3" s="193"/>
      <c r="B3" s="197"/>
      <c r="C3" s="179"/>
      <c r="D3" s="184" t="s">
        <v>64</v>
      </c>
      <c r="E3" s="185"/>
      <c r="F3" s="185"/>
      <c r="G3" s="186"/>
      <c r="H3" s="181">
        <v>2021</v>
      </c>
      <c r="I3" s="182"/>
      <c r="J3" s="182"/>
      <c r="K3" s="183"/>
      <c r="L3" s="181">
        <v>2022</v>
      </c>
      <c r="M3" s="182"/>
      <c r="N3" s="182"/>
      <c r="O3" s="183"/>
      <c r="P3" s="181">
        <v>2023</v>
      </c>
      <c r="Q3" s="182"/>
      <c r="R3" s="182"/>
      <c r="S3" s="183"/>
      <c r="T3" s="181">
        <v>2024</v>
      </c>
      <c r="U3" s="182"/>
      <c r="V3" s="182"/>
      <c r="W3" s="183"/>
      <c r="X3" s="181">
        <v>2025</v>
      </c>
      <c r="Y3" s="182"/>
      <c r="Z3" s="182"/>
      <c r="AA3" s="182"/>
      <c r="AB3" s="190"/>
    </row>
    <row r="4" spans="1:28" s="95" customFormat="1" ht="27" customHeight="1" thickBot="1" x14ac:dyDescent="0.25">
      <c r="A4" s="194"/>
      <c r="B4" s="198"/>
      <c r="C4" s="195"/>
      <c r="D4" s="47" t="s">
        <v>39</v>
      </c>
      <c r="E4" s="46" t="s">
        <v>95</v>
      </c>
      <c r="F4" s="46" t="s">
        <v>62</v>
      </c>
      <c r="G4" s="48" t="s">
        <v>61</v>
      </c>
      <c r="H4" s="34" t="s">
        <v>39</v>
      </c>
      <c r="I4" s="33" t="s">
        <v>95</v>
      </c>
      <c r="J4" s="33" t="s">
        <v>62</v>
      </c>
      <c r="K4" s="35" t="s">
        <v>61</v>
      </c>
      <c r="L4" s="36" t="s">
        <v>39</v>
      </c>
      <c r="M4" s="33" t="s">
        <v>95</v>
      </c>
      <c r="N4" s="43" t="s">
        <v>62</v>
      </c>
      <c r="O4" s="37" t="s">
        <v>61</v>
      </c>
      <c r="P4" s="39" t="s">
        <v>39</v>
      </c>
      <c r="Q4" s="24" t="s">
        <v>95</v>
      </c>
      <c r="R4" s="24" t="s">
        <v>62</v>
      </c>
      <c r="S4" s="40" t="s">
        <v>61</v>
      </c>
      <c r="T4" s="42" t="s">
        <v>39</v>
      </c>
      <c r="U4" s="24" t="s">
        <v>95</v>
      </c>
      <c r="V4" s="24" t="s">
        <v>62</v>
      </c>
      <c r="W4" s="40" t="s">
        <v>61</v>
      </c>
      <c r="X4" s="42" t="s">
        <v>39</v>
      </c>
      <c r="Y4" s="24" t="s">
        <v>95</v>
      </c>
      <c r="Z4" s="38" t="s">
        <v>62</v>
      </c>
      <c r="AA4" s="41" t="s">
        <v>61</v>
      </c>
      <c r="AB4" s="191"/>
    </row>
    <row r="5" spans="1:28" s="106" customFormat="1" ht="12.75" x14ac:dyDescent="0.2">
      <c r="A5" s="103"/>
      <c r="B5" s="75" t="s">
        <v>74</v>
      </c>
      <c r="C5" s="71"/>
      <c r="D5" s="96"/>
      <c r="E5" s="104"/>
      <c r="F5" s="104"/>
      <c r="G5" s="117"/>
      <c r="H5" s="104"/>
      <c r="I5" s="104"/>
      <c r="J5" s="104"/>
      <c r="K5" s="104"/>
      <c r="L5" s="104"/>
      <c r="M5" s="104"/>
      <c r="N5" s="104"/>
      <c r="O5" s="104"/>
      <c r="P5" s="104"/>
      <c r="Q5" s="104"/>
      <c r="R5" s="104"/>
      <c r="S5" s="104"/>
      <c r="T5" s="104"/>
      <c r="U5" s="104"/>
      <c r="V5" s="104"/>
      <c r="W5" s="104"/>
      <c r="X5" s="104"/>
      <c r="Y5" s="104"/>
      <c r="Z5" s="104"/>
      <c r="AA5" s="104"/>
      <c r="AB5" s="105"/>
    </row>
    <row r="6" spans="1:28" s="95" customFormat="1" ht="12" x14ac:dyDescent="0.2">
      <c r="A6" s="26"/>
      <c r="B6" s="72" t="s">
        <v>75</v>
      </c>
      <c r="C6" s="71"/>
      <c r="D6" s="79">
        <f>D7+D16+D25+D31</f>
        <v>5760357.5</v>
      </c>
      <c r="E6" s="79">
        <f t="shared" ref="E6:AA6" si="0">E7+E16+E25+E31</f>
        <v>3192905</v>
      </c>
      <c r="F6" s="79">
        <f t="shared" si="0"/>
        <v>0</v>
      </c>
      <c r="G6" s="79">
        <f t="shared" si="0"/>
        <v>2567452.5</v>
      </c>
      <c r="H6" s="79">
        <f t="shared" si="0"/>
        <v>0</v>
      </c>
      <c r="I6" s="79">
        <f t="shared" si="0"/>
        <v>0</v>
      </c>
      <c r="J6" s="79">
        <f t="shared" si="0"/>
        <v>0</v>
      </c>
      <c r="K6" s="79">
        <f t="shared" si="0"/>
        <v>0</v>
      </c>
      <c r="L6" s="79">
        <f t="shared" si="0"/>
        <v>415000</v>
      </c>
      <c r="M6" s="79">
        <f t="shared" si="0"/>
        <v>0</v>
      </c>
      <c r="N6" s="79">
        <f t="shared" si="0"/>
        <v>0</v>
      </c>
      <c r="O6" s="79">
        <f t="shared" si="0"/>
        <v>402500</v>
      </c>
      <c r="P6" s="79">
        <f t="shared" si="0"/>
        <v>1496202.5</v>
      </c>
      <c r="Q6" s="79">
        <f t="shared" si="0"/>
        <v>157500</v>
      </c>
      <c r="R6" s="79">
        <f t="shared" si="0"/>
        <v>0</v>
      </c>
      <c r="S6" s="79">
        <f t="shared" si="0"/>
        <v>1338702.5</v>
      </c>
      <c r="T6" s="79">
        <f t="shared" si="0"/>
        <v>1843255</v>
      </c>
      <c r="U6" s="79">
        <f t="shared" si="0"/>
        <v>1628255</v>
      </c>
      <c r="V6" s="79">
        <f t="shared" si="0"/>
        <v>0</v>
      </c>
      <c r="W6" s="79">
        <f t="shared" si="0"/>
        <v>265000</v>
      </c>
      <c r="X6" s="79">
        <f t="shared" si="0"/>
        <v>1112500</v>
      </c>
      <c r="Y6" s="79">
        <f t="shared" si="0"/>
        <v>1100000</v>
      </c>
      <c r="Z6" s="79">
        <f t="shared" si="0"/>
        <v>0</v>
      </c>
      <c r="AA6" s="79">
        <f t="shared" si="0"/>
        <v>12500</v>
      </c>
      <c r="AB6" s="44"/>
    </row>
    <row r="7" spans="1:28" s="95" customFormat="1" ht="12" x14ac:dyDescent="0.2">
      <c r="A7" s="26"/>
      <c r="B7" s="108" t="s">
        <v>76</v>
      </c>
      <c r="C7" s="71"/>
      <c r="D7" s="162">
        <f>SUM(D8:D15)</f>
        <v>895900</v>
      </c>
      <c r="E7" s="162">
        <f t="shared" ref="E7:G7" si="1">SUM(E8:E15)</f>
        <v>294650</v>
      </c>
      <c r="F7" s="162">
        <f t="shared" si="1"/>
        <v>0</v>
      </c>
      <c r="G7" s="162">
        <f t="shared" si="1"/>
        <v>601250</v>
      </c>
      <c r="H7" s="73"/>
      <c r="I7" s="73"/>
      <c r="J7" s="73"/>
      <c r="K7" s="73"/>
      <c r="L7" s="73"/>
      <c r="M7" s="73"/>
      <c r="N7" s="73"/>
      <c r="O7" s="73"/>
      <c r="P7" s="73"/>
      <c r="Q7" s="73"/>
      <c r="R7" s="73"/>
      <c r="S7" s="73"/>
      <c r="T7" s="73"/>
      <c r="U7" s="73"/>
      <c r="V7" s="73"/>
      <c r="W7" s="73"/>
      <c r="X7" s="73"/>
      <c r="Y7" s="73"/>
      <c r="Z7" s="73"/>
      <c r="AA7" s="73"/>
      <c r="AB7" s="44"/>
    </row>
    <row r="8" spans="1:28" s="95" customFormat="1" ht="24" x14ac:dyDescent="0.2">
      <c r="A8" s="26"/>
      <c r="B8" s="29" t="s">
        <v>57</v>
      </c>
      <c r="C8" s="32" t="str">
        <f>'2.1.1.1'!B6</f>
        <v xml:space="preserve">2.1.1.1 Evaluarea factorilor contribuitoare la excluziunea accesului la educație asupra tuturor categoriilor (dizabilități, de stradă, plasament urgență, în detenție) în mun. Chișinău </v>
      </c>
      <c r="D8" s="67">
        <f>'2.1.1.1'!G64</f>
        <v>363500</v>
      </c>
      <c r="E8" s="67">
        <f>'2.1.1.1'!H64</f>
        <v>151750</v>
      </c>
      <c r="F8" s="67">
        <f>'2.1.1.1'!I64</f>
        <v>0</v>
      </c>
      <c r="G8" s="67">
        <f>'2.1.1.1'!J64</f>
        <v>211750</v>
      </c>
      <c r="H8" s="67">
        <f>'2.1.1.1'!K64</f>
        <v>0</v>
      </c>
      <c r="I8" s="67">
        <f>'2.1.1.1'!L64</f>
        <v>0</v>
      </c>
      <c r="J8" s="67">
        <f>'2.1.1.1'!M64</f>
        <v>0</v>
      </c>
      <c r="K8" s="67">
        <f>'2.1.1.1'!N64</f>
        <v>0</v>
      </c>
      <c r="L8" s="67">
        <f>'2.1.1.1'!O64</f>
        <v>211750</v>
      </c>
      <c r="M8" s="67">
        <f>'2.1.1.1'!P64</f>
        <v>0</v>
      </c>
      <c r="N8" s="67">
        <f>'2.1.1.1'!Q64</f>
        <v>0</v>
      </c>
      <c r="O8" s="67">
        <f>'2.1.1.1'!R64</f>
        <v>211750</v>
      </c>
      <c r="P8" s="67">
        <f>'2.1.1.1'!S64</f>
        <v>52500</v>
      </c>
      <c r="Q8" s="67">
        <f>'2.1.1.1'!T64</f>
        <v>52500</v>
      </c>
      <c r="R8" s="67">
        <f>'2.1.1.1'!U64</f>
        <v>0</v>
      </c>
      <c r="S8" s="67">
        <f>'2.1.1.1'!V64</f>
        <v>0</v>
      </c>
      <c r="T8" s="67">
        <f>'2.1.1.1'!W64</f>
        <v>52500</v>
      </c>
      <c r="U8" s="67">
        <f>'2.1.1.1'!X64</f>
        <v>52500</v>
      </c>
      <c r="V8" s="67">
        <f>'2.1.1.1'!Y64</f>
        <v>0</v>
      </c>
      <c r="W8" s="67">
        <f>'2.1.1.1'!Z64</f>
        <v>0</v>
      </c>
      <c r="X8" s="67">
        <f>'2.1.1.1'!AA64</f>
        <v>46750</v>
      </c>
      <c r="Y8" s="67">
        <f>'2.1.1.1'!AB64</f>
        <v>46750</v>
      </c>
      <c r="Z8" s="67">
        <f>'2.1.1.1'!AC64</f>
        <v>0</v>
      </c>
      <c r="AA8" s="67">
        <f>'2.1.1.1'!AD64</f>
        <v>0</v>
      </c>
      <c r="AB8" s="44"/>
    </row>
    <row r="9" spans="1:28" s="95" customFormat="1" ht="36" x14ac:dyDescent="0.2">
      <c r="A9" s="26"/>
      <c r="B9" s="29" t="s">
        <v>58</v>
      </c>
      <c r="C9" s="32" t="str">
        <f>'2.1.1.2'!B6</f>
        <v>2.1.1.2 Evaluarea situației socio-financiare a familiilor cu copii cu cerințe educaționale speciale (CES) inclusiv copii cu dizabilități, de stradă, plasament de urgență, instituțiile penitenciare și alții (3.4.2)</v>
      </c>
      <c r="D9" s="67">
        <f>'2.1.1.2'!G64</f>
        <v>159750</v>
      </c>
      <c r="E9" s="67">
        <f>'2.1.1.2'!H64</f>
        <v>82750</v>
      </c>
      <c r="F9" s="67">
        <f>'2.1.1.2'!I64</f>
        <v>0</v>
      </c>
      <c r="G9" s="67">
        <f>'2.1.1.2'!J64</f>
        <v>77000</v>
      </c>
      <c r="H9" s="67">
        <f>'2.1.1.2'!K64</f>
        <v>0</v>
      </c>
      <c r="I9" s="67">
        <f>'2.1.1.2'!L64</f>
        <v>0</v>
      </c>
      <c r="J9" s="67">
        <f>'2.1.1.2'!M64</f>
        <v>0</v>
      </c>
      <c r="K9" s="67">
        <f>'2.1.1.2'!N64</f>
        <v>0</v>
      </c>
      <c r="L9" s="67">
        <f>'2.1.1.2'!O64</f>
        <v>77000</v>
      </c>
      <c r="M9" s="67">
        <f>'2.1.1.2'!P64</f>
        <v>0</v>
      </c>
      <c r="N9" s="67">
        <f>'2.1.1.2'!Q64</f>
        <v>0</v>
      </c>
      <c r="O9" s="67">
        <f>'2.1.1.2'!R64</f>
        <v>77000</v>
      </c>
      <c r="P9" s="67">
        <f>'2.1.1.2'!S64</f>
        <v>34250</v>
      </c>
      <c r="Q9" s="67">
        <f>'2.1.1.2'!T64</f>
        <v>34250</v>
      </c>
      <c r="R9" s="67">
        <f>'2.1.1.2'!U64</f>
        <v>0</v>
      </c>
      <c r="S9" s="67">
        <f>'2.1.1.2'!V64</f>
        <v>0</v>
      </c>
      <c r="T9" s="67">
        <f>'2.1.1.2'!W64</f>
        <v>19250</v>
      </c>
      <c r="U9" s="67">
        <f>'2.1.1.2'!X64</f>
        <v>34250</v>
      </c>
      <c r="V9" s="67">
        <f>'2.1.1.2'!Y64</f>
        <v>0</v>
      </c>
      <c r="W9" s="67">
        <f>'2.1.1.2'!Z64</f>
        <v>0</v>
      </c>
      <c r="X9" s="67">
        <f>'2.1.1.2'!AA64</f>
        <v>14250</v>
      </c>
      <c r="Y9" s="67">
        <f>'2.1.1.2'!AB64</f>
        <v>14250</v>
      </c>
      <c r="Z9" s="67">
        <f>'2.1.1.2'!AC64</f>
        <v>0</v>
      </c>
      <c r="AA9" s="67">
        <f>'2.1.1.2'!AD64</f>
        <v>0</v>
      </c>
      <c r="AB9" s="44"/>
    </row>
    <row r="10" spans="1:28" s="95" customFormat="1" ht="36" x14ac:dyDescent="0.2">
      <c r="A10" s="26"/>
      <c r="B10" s="29" t="s">
        <v>120</v>
      </c>
      <c r="C10" s="32" t="str">
        <f>'2.1.1.3'!B6</f>
        <v>2.1.1.3 Eficientizarea coordonării dintre DGPDC și DGETS (ordin intersectorial, comisia interdisciplinară) pentru asigurarea fluxul actualizat de informație, intervenții rapide, inclusiv în baza sistemului de e-management a cazului</v>
      </c>
      <c r="D10" s="67">
        <f>'2.1.1.3'!G98</f>
        <v>35150</v>
      </c>
      <c r="E10" s="67">
        <f>'2.1.1.3'!H98</f>
        <v>35150</v>
      </c>
      <c r="F10" s="67">
        <f>'2.1.1.3'!I98</f>
        <v>0</v>
      </c>
      <c r="G10" s="67">
        <f>'2.1.1.3'!J98</f>
        <v>0</v>
      </c>
      <c r="H10" s="67">
        <f>'2.1.1.3'!K98</f>
        <v>7030</v>
      </c>
      <c r="I10" s="67">
        <f>'2.1.1.3'!L98</f>
        <v>7030</v>
      </c>
      <c r="J10" s="67">
        <f>'2.1.1.3'!M98</f>
        <v>0</v>
      </c>
      <c r="K10" s="67">
        <f>'2.1.1.3'!N98</f>
        <v>0</v>
      </c>
      <c r="L10" s="67">
        <f>'2.1.1.3'!O98</f>
        <v>7030</v>
      </c>
      <c r="M10" s="67">
        <f>'2.1.1.3'!P98</f>
        <v>7030</v>
      </c>
      <c r="N10" s="67">
        <f>'2.1.1.3'!Q98</f>
        <v>0</v>
      </c>
      <c r="O10" s="67">
        <f>'2.1.1.3'!R98</f>
        <v>0</v>
      </c>
      <c r="P10" s="67">
        <f>'2.1.1.3'!S98</f>
        <v>7030</v>
      </c>
      <c r="Q10" s="67">
        <f>'2.1.1.3'!T98</f>
        <v>7030</v>
      </c>
      <c r="R10" s="67">
        <f>'2.1.1.3'!U98</f>
        <v>0</v>
      </c>
      <c r="S10" s="67">
        <f>'2.1.1.3'!V98</f>
        <v>0</v>
      </c>
      <c r="T10" s="67">
        <f>'2.1.1.3'!W98</f>
        <v>7030</v>
      </c>
      <c r="U10" s="67">
        <f>'2.1.1.3'!X98</f>
        <v>7030</v>
      </c>
      <c r="V10" s="67">
        <f>'2.1.1.3'!Y98</f>
        <v>0</v>
      </c>
      <c r="W10" s="67">
        <f>'2.1.1.3'!Z98</f>
        <v>0</v>
      </c>
      <c r="X10" s="67">
        <f>'2.1.1.3'!AA98</f>
        <v>7030</v>
      </c>
      <c r="Y10" s="67">
        <f>'2.1.1.3'!AB98</f>
        <v>7030</v>
      </c>
      <c r="Z10" s="67">
        <f>'2.1.1.3'!AC98</f>
        <v>0</v>
      </c>
      <c r="AA10" s="67">
        <f>'2.1.1.3'!AD98</f>
        <v>0</v>
      </c>
      <c r="AB10" s="44"/>
    </row>
    <row r="11" spans="1:28" s="95" customFormat="1" ht="24" x14ac:dyDescent="0.2">
      <c r="A11" s="26"/>
      <c r="B11" s="29" t="s">
        <v>121</v>
      </c>
      <c r="C11" s="32" t="str">
        <f>'2.1.1.4'!B6</f>
        <v>2.1.1.4 Consolidarea competențelor cadrelor didactice, asistenților sociali, specialiști din servicii în facilitarea integrării copiilor (școală, grădinița), abilitaților de comunicare, mediere</v>
      </c>
      <c r="D11" s="67">
        <f>'2.1.1.4'!G64</f>
        <v>107500</v>
      </c>
      <c r="E11" s="67">
        <f>'2.1.1.4'!H64</f>
        <v>0</v>
      </c>
      <c r="F11" s="67">
        <f>'2.1.1.4'!I64</f>
        <v>0</v>
      </c>
      <c r="G11" s="67">
        <f>'2.1.1.4'!J64</f>
        <v>107500</v>
      </c>
      <c r="H11" s="67">
        <f>'2.1.1.4'!K64</f>
        <v>0</v>
      </c>
      <c r="I11" s="67">
        <f>'2.1.1.4'!L64</f>
        <v>0</v>
      </c>
      <c r="J11" s="67">
        <f>'2.1.1.4'!M64</f>
        <v>0</v>
      </c>
      <c r="K11" s="67">
        <f>'2.1.1.4'!N64</f>
        <v>0</v>
      </c>
      <c r="L11" s="67">
        <f>'2.1.1.4'!O64</f>
        <v>35000</v>
      </c>
      <c r="M11" s="67">
        <f>'2.1.1.4'!P64</f>
        <v>0</v>
      </c>
      <c r="N11" s="67">
        <f>'2.1.1.4'!Q64</f>
        <v>0</v>
      </c>
      <c r="O11" s="67">
        <f>'2.1.1.4'!R64</f>
        <v>35000</v>
      </c>
      <c r="P11" s="67">
        <f>'2.1.1.4'!S64</f>
        <v>35000</v>
      </c>
      <c r="Q11" s="67">
        <f>'2.1.1.4'!T64</f>
        <v>0</v>
      </c>
      <c r="R11" s="67">
        <f>'2.1.1.4'!U64</f>
        <v>0</v>
      </c>
      <c r="S11" s="67">
        <f>'2.1.1.4'!V64</f>
        <v>35000</v>
      </c>
      <c r="T11" s="67">
        <f>'2.1.1.4'!W64</f>
        <v>0</v>
      </c>
      <c r="U11" s="67">
        <f>'2.1.1.4'!X64</f>
        <v>0</v>
      </c>
      <c r="V11" s="67">
        <f>'2.1.1.4'!Y64</f>
        <v>0</v>
      </c>
      <c r="W11" s="67">
        <f>'2.1.1.4'!Z64</f>
        <v>0</v>
      </c>
      <c r="X11" s="67">
        <f>'2.1.1.4'!AA64</f>
        <v>0</v>
      </c>
      <c r="Y11" s="67">
        <f>'2.1.1.4'!AB64</f>
        <v>0</v>
      </c>
      <c r="Z11" s="67">
        <f>'2.1.1.4'!AC64</f>
        <v>0</v>
      </c>
      <c r="AA11" s="67">
        <f>'2.1.1.4'!AD64</f>
        <v>0</v>
      </c>
      <c r="AB11" s="44"/>
    </row>
    <row r="12" spans="1:28" s="95" customFormat="1" ht="24" x14ac:dyDescent="0.2">
      <c r="A12" s="26"/>
      <c r="B12" s="29" t="s">
        <v>122</v>
      </c>
      <c r="C12" s="32" t="str">
        <f>'2.1.1.5'!B6</f>
        <v>2.1.1.5 Actualizarea evidenței copiilor cu dizabilități, copiilor în detenție, copiilor de stradă, inclusiv prin intermediul sistemului e-management a cazului (3.4.1)</v>
      </c>
      <c r="D12" s="67">
        <f>'2.1.1.5'!G65</f>
        <v>0</v>
      </c>
      <c r="E12" s="67">
        <f>'2.1.1.5'!H65</f>
        <v>0</v>
      </c>
      <c r="F12" s="67">
        <f>'2.1.1.5'!I65</f>
        <v>0</v>
      </c>
      <c r="G12" s="67">
        <f>'2.1.1.5'!J65</f>
        <v>0</v>
      </c>
      <c r="H12" s="67">
        <f>'2.1.1.5'!K65</f>
        <v>0</v>
      </c>
      <c r="I12" s="67">
        <f>'2.1.1.5'!L65</f>
        <v>0</v>
      </c>
      <c r="J12" s="67">
        <f>'2.1.1.5'!M65</f>
        <v>0</v>
      </c>
      <c r="K12" s="67">
        <f>'2.1.1.5'!N65</f>
        <v>0</v>
      </c>
      <c r="L12" s="67">
        <f>'2.1.1.5'!O65</f>
        <v>0</v>
      </c>
      <c r="M12" s="67">
        <f>'2.1.1.5'!P65</f>
        <v>0</v>
      </c>
      <c r="N12" s="67">
        <f>'2.1.1.5'!Q65</f>
        <v>0</v>
      </c>
      <c r="O12" s="67">
        <f>'2.1.1.5'!R65</f>
        <v>0</v>
      </c>
      <c r="P12" s="67">
        <f>'2.1.1.5'!S65</f>
        <v>0</v>
      </c>
      <c r="Q12" s="67">
        <f>'2.1.1.5'!T65</f>
        <v>0</v>
      </c>
      <c r="R12" s="67">
        <f>'2.1.1.5'!U65</f>
        <v>0</v>
      </c>
      <c r="S12" s="67">
        <f>'2.1.1.5'!V65</f>
        <v>0</v>
      </c>
      <c r="T12" s="67">
        <f>'2.1.1.5'!W65</f>
        <v>0</v>
      </c>
      <c r="U12" s="67">
        <f>'2.1.1.5'!X65</f>
        <v>0</v>
      </c>
      <c r="V12" s="67">
        <f>'2.1.1.5'!Y65</f>
        <v>0</v>
      </c>
      <c r="W12" s="67">
        <f>'2.1.1.5'!Z65</f>
        <v>0</v>
      </c>
      <c r="X12" s="67">
        <f>'2.1.1.5'!AA65</f>
        <v>0</v>
      </c>
      <c r="Y12" s="67">
        <f>'2.1.1.5'!AB65</f>
        <v>0</v>
      </c>
      <c r="Z12" s="67">
        <f>'2.1.1.5'!AC65</f>
        <v>0</v>
      </c>
      <c r="AA12" s="67">
        <f>'2.1.1.5'!AD65</f>
        <v>0</v>
      </c>
      <c r="AB12" s="44"/>
    </row>
    <row r="13" spans="1:28" s="95" customFormat="1" ht="36" x14ac:dyDescent="0.2">
      <c r="A13" s="26"/>
      <c r="B13" s="29" t="s">
        <v>123</v>
      </c>
      <c r="C13" s="31" t="str">
        <f>'2.1.1.6'!B6</f>
        <v>2.1.1.6 Desfășurarea instruirilor și formărilor, inclusiv prin intermediul modulului online, pentru profesioniștii din domeniul educației și social privind toleranta, acceptare, nondiscriminare</v>
      </c>
      <c r="D13" s="66">
        <f>'2.1.1.6'!G63</f>
        <v>92500</v>
      </c>
      <c r="E13" s="66">
        <f>'2.1.1.6'!H63</f>
        <v>0</v>
      </c>
      <c r="F13" s="66">
        <f>'2.1.1.6'!I63</f>
        <v>0</v>
      </c>
      <c r="G13" s="66">
        <f>'2.1.1.6'!J63</f>
        <v>92500</v>
      </c>
      <c r="H13" s="66">
        <f>'2.1.1.6'!K63</f>
        <v>12500</v>
      </c>
      <c r="I13" s="66">
        <f>'2.1.1.6'!L63</f>
        <v>0</v>
      </c>
      <c r="J13" s="66">
        <f>'2.1.1.6'!M63</f>
        <v>0</v>
      </c>
      <c r="K13" s="66">
        <f>'2.1.1.6'!N63</f>
        <v>12500</v>
      </c>
      <c r="L13" s="66">
        <f>'2.1.1.6'!O63</f>
        <v>30000</v>
      </c>
      <c r="M13" s="66">
        <f>'2.1.1.6'!P63</f>
        <v>0</v>
      </c>
      <c r="N13" s="66">
        <f>'2.1.1.6'!Q63</f>
        <v>0</v>
      </c>
      <c r="O13" s="66">
        <f>'2.1.1.6'!R63</f>
        <v>30000</v>
      </c>
      <c r="P13" s="66">
        <f>'2.1.1.6'!S63</f>
        <v>0</v>
      </c>
      <c r="Q13" s="66">
        <f>'2.1.1.6'!T63</f>
        <v>0</v>
      </c>
      <c r="R13" s="66">
        <f>'2.1.1.6'!U63</f>
        <v>0</v>
      </c>
      <c r="S13" s="66">
        <f>'2.1.1.6'!V63</f>
        <v>0</v>
      </c>
      <c r="T13" s="66">
        <f>'2.1.1.6'!W63</f>
        <v>0</v>
      </c>
      <c r="U13" s="66">
        <f>'2.1.1.6'!X63</f>
        <v>0</v>
      </c>
      <c r="V13" s="66">
        <f>'2.1.1.6'!Y63</f>
        <v>0</v>
      </c>
      <c r="W13" s="66">
        <f>'2.1.1.6'!Z63</f>
        <v>0</v>
      </c>
      <c r="X13" s="66">
        <f>'2.1.1.6'!AA63</f>
        <v>0</v>
      </c>
      <c r="Y13" s="66">
        <f>'2.1.1.6'!AB63</f>
        <v>0</v>
      </c>
      <c r="Z13" s="66">
        <f>'2.1.1.6'!AC63</f>
        <v>0</v>
      </c>
      <c r="AA13" s="66">
        <f>'2.1.1.6'!AD63</f>
        <v>0</v>
      </c>
      <c r="AB13" s="44"/>
    </row>
    <row r="14" spans="1:28" s="95" customFormat="1" ht="24" x14ac:dyDescent="0.2">
      <c r="A14" s="26"/>
      <c r="B14" s="83" t="s">
        <v>137</v>
      </c>
      <c r="C14" s="31" t="str">
        <f>'2.1.1.7'!B6</f>
        <v>2.1.1.7 Depistarea copiilor în situație de stradă necuprinși de procesul educațional, referirea cazurilor spre mecanismele de examinare și facilitare înrolării</v>
      </c>
      <c r="D14" s="66">
        <f>'2.1.1.7'!G62</f>
        <v>0</v>
      </c>
      <c r="E14" s="66">
        <f>'2.1.1.7'!H62</f>
        <v>0</v>
      </c>
      <c r="F14" s="66">
        <f>'2.1.1.7'!I62</f>
        <v>0</v>
      </c>
      <c r="G14" s="66">
        <f>'2.1.1.7'!J62</f>
        <v>0</v>
      </c>
      <c r="H14" s="66">
        <f>'2.1.1.7'!K62</f>
        <v>0</v>
      </c>
      <c r="I14" s="66">
        <f>'2.1.1.7'!L62</f>
        <v>0</v>
      </c>
      <c r="J14" s="66">
        <f>'2.1.1.7'!M62</f>
        <v>0</v>
      </c>
      <c r="K14" s="66">
        <f>'2.1.1.7'!N62</f>
        <v>0</v>
      </c>
      <c r="L14" s="66">
        <f>'2.1.1.7'!O62</f>
        <v>0</v>
      </c>
      <c r="M14" s="66">
        <f>'2.1.1.7'!P62</f>
        <v>0</v>
      </c>
      <c r="N14" s="66">
        <f>'2.1.1.7'!Q62</f>
        <v>0</v>
      </c>
      <c r="O14" s="66">
        <f>'2.1.1.7'!R62</f>
        <v>0</v>
      </c>
      <c r="P14" s="66">
        <f>'2.1.1.7'!S62</f>
        <v>0</v>
      </c>
      <c r="Q14" s="66">
        <f>'2.1.1.7'!T62</f>
        <v>0</v>
      </c>
      <c r="R14" s="66">
        <f>'2.1.1.7'!U62</f>
        <v>0</v>
      </c>
      <c r="S14" s="66">
        <f>'2.1.1.7'!V62</f>
        <v>0</v>
      </c>
      <c r="T14" s="66">
        <f>'2.1.1.7'!W62</f>
        <v>0</v>
      </c>
      <c r="U14" s="66">
        <f>'2.1.1.7'!X62</f>
        <v>0</v>
      </c>
      <c r="V14" s="66">
        <f>'2.1.1.7'!Y62</f>
        <v>0</v>
      </c>
      <c r="W14" s="66">
        <f>'2.1.1.7'!Z62</f>
        <v>0</v>
      </c>
      <c r="X14" s="66">
        <f>'2.1.1.7'!AA62</f>
        <v>0</v>
      </c>
      <c r="Y14" s="66">
        <f>'2.1.1.7'!AB62</f>
        <v>0</v>
      </c>
      <c r="Z14" s="66">
        <f>'2.1.1.7'!AC62</f>
        <v>0</v>
      </c>
      <c r="AA14" s="66">
        <f>'2.1.1.7'!AD62</f>
        <v>0</v>
      </c>
      <c r="AB14" s="44"/>
    </row>
    <row r="15" spans="1:28" s="95" customFormat="1" ht="36" x14ac:dyDescent="0.2">
      <c r="A15" s="26"/>
      <c r="B15" s="83" t="s">
        <v>175</v>
      </c>
      <c r="C15" s="31" t="str">
        <f>'2.1.1.8'!B6</f>
        <v xml:space="preserve">2.1.1.8 Elaborarea și operaționalizarea mecanismului de referire a cazului copiilor aflați în Penitenciarul nr. 13 și altor instituții de detenție, dotarea și asigurarea accesului de educație (inclusiv manuale) relevante treptei educaționale (inclusiv liceale) </v>
      </c>
      <c r="D15" s="66">
        <f>'2.1.1.8'!G62</f>
        <v>137500</v>
      </c>
      <c r="E15" s="66">
        <f>'2.1.1.8'!H62</f>
        <v>25000</v>
      </c>
      <c r="F15" s="66">
        <f>'2.1.1.8'!I62</f>
        <v>0</v>
      </c>
      <c r="G15" s="66">
        <f>'2.1.1.8'!J62</f>
        <v>112500</v>
      </c>
      <c r="H15" s="66">
        <f>'2.1.1.8'!K62</f>
        <v>0</v>
      </c>
      <c r="I15" s="66">
        <f>'2.1.1.8'!L62</f>
        <v>0</v>
      </c>
      <c r="J15" s="66">
        <f>'2.1.1.8'!M62</f>
        <v>0</v>
      </c>
      <c r="K15" s="66">
        <f>'2.1.1.8'!N62</f>
        <v>0</v>
      </c>
      <c r="L15" s="66">
        <f>'2.1.1.8'!O62</f>
        <v>0</v>
      </c>
      <c r="M15" s="66">
        <f>'2.1.1.8'!P62</f>
        <v>0</v>
      </c>
      <c r="N15" s="66">
        <f>'2.1.1.8'!Q62</f>
        <v>0</v>
      </c>
      <c r="O15" s="66">
        <f>'2.1.1.8'!R62</f>
        <v>0</v>
      </c>
      <c r="P15" s="66">
        <f>'2.1.1.8'!S62</f>
        <v>137500</v>
      </c>
      <c r="Q15" s="66">
        <f>'2.1.1.8'!T62</f>
        <v>25000</v>
      </c>
      <c r="R15" s="66">
        <f>'2.1.1.8'!U62</f>
        <v>0</v>
      </c>
      <c r="S15" s="66">
        <f>'2.1.1.8'!V62</f>
        <v>112500</v>
      </c>
      <c r="T15" s="66">
        <f>'2.1.1.8'!W62</f>
        <v>0</v>
      </c>
      <c r="U15" s="66">
        <f>'2.1.1.8'!X62</f>
        <v>0</v>
      </c>
      <c r="V15" s="66">
        <f>'2.1.1.8'!Y62</f>
        <v>0</v>
      </c>
      <c r="W15" s="66">
        <f>'2.1.1.8'!Z62</f>
        <v>0</v>
      </c>
      <c r="X15" s="66">
        <f>'2.1.1.8'!AA62</f>
        <v>0</v>
      </c>
      <c r="Y15" s="66">
        <f>'2.1.1.8'!AB62</f>
        <v>0</v>
      </c>
      <c r="Z15" s="66">
        <f>'2.1.1.8'!AC62</f>
        <v>0</v>
      </c>
      <c r="AA15" s="66">
        <f>'2.1.1.8'!AD62</f>
        <v>0</v>
      </c>
      <c r="AB15" s="44"/>
    </row>
    <row r="16" spans="1:28" s="95" customFormat="1" ht="12" x14ac:dyDescent="0.2">
      <c r="A16" s="26"/>
      <c r="B16" s="108" t="s">
        <v>77</v>
      </c>
      <c r="C16" s="31"/>
      <c r="D16" s="162">
        <f>SUM(D17:D24)</f>
        <v>376350</v>
      </c>
      <c r="E16" s="162">
        <f t="shared" ref="E16:AA16" si="2">SUM(E17:E24)</f>
        <v>61350</v>
      </c>
      <c r="F16" s="162">
        <f t="shared" si="2"/>
        <v>0</v>
      </c>
      <c r="G16" s="162">
        <f t="shared" si="2"/>
        <v>315000</v>
      </c>
      <c r="H16" s="162">
        <f t="shared" si="2"/>
        <v>0</v>
      </c>
      <c r="I16" s="162">
        <f t="shared" si="2"/>
        <v>0</v>
      </c>
      <c r="J16" s="162">
        <f t="shared" si="2"/>
        <v>0</v>
      </c>
      <c r="K16" s="162">
        <f t="shared" si="2"/>
        <v>0</v>
      </c>
      <c r="L16" s="162">
        <f t="shared" si="2"/>
        <v>62500</v>
      </c>
      <c r="M16" s="162">
        <f t="shared" si="2"/>
        <v>0</v>
      </c>
      <c r="N16" s="162">
        <f t="shared" si="2"/>
        <v>0</v>
      </c>
      <c r="O16" s="162">
        <f t="shared" si="2"/>
        <v>62500</v>
      </c>
      <c r="P16" s="162">
        <f t="shared" si="2"/>
        <v>100000</v>
      </c>
      <c r="Q16" s="162">
        <f t="shared" si="2"/>
        <v>0</v>
      </c>
      <c r="R16" s="162">
        <f t="shared" si="2"/>
        <v>0</v>
      </c>
      <c r="S16" s="162">
        <f t="shared" si="2"/>
        <v>100000</v>
      </c>
      <c r="T16" s="162">
        <f t="shared" si="2"/>
        <v>151350</v>
      </c>
      <c r="U16" s="162">
        <f t="shared" si="2"/>
        <v>61350</v>
      </c>
      <c r="V16" s="162">
        <f t="shared" si="2"/>
        <v>0</v>
      </c>
      <c r="W16" s="162">
        <f t="shared" si="2"/>
        <v>140000</v>
      </c>
      <c r="X16" s="162">
        <f t="shared" si="2"/>
        <v>12500</v>
      </c>
      <c r="Y16" s="162">
        <f t="shared" si="2"/>
        <v>0</v>
      </c>
      <c r="Z16" s="162">
        <f t="shared" si="2"/>
        <v>0</v>
      </c>
      <c r="AA16" s="162">
        <f t="shared" si="2"/>
        <v>12500</v>
      </c>
      <c r="AB16" s="44"/>
    </row>
    <row r="17" spans="1:28" s="95" customFormat="1" ht="24" x14ac:dyDescent="0.2">
      <c r="A17" s="26"/>
      <c r="B17" s="95" t="s">
        <v>78</v>
      </c>
      <c r="C17" s="31" t="str">
        <f>'2.1.2.1'!B6</f>
        <v xml:space="preserve">2.1.2.1 Evidența (localizarea, servicii, potențial oferire servicii) prestatorilor de servicii educaționale pentru copii în situație de stradă, copiilor cu dizabilități, etc </v>
      </c>
      <c r="D17" s="66">
        <f>'2.1.2.1'!G29</f>
        <v>100000</v>
      </c>
      <c r="E17" s="66">
        <f>'2.1.2.1'!H29</f>
        <v>0</v>
      </c>
      <c r="F17" s="66">
        <f>'2.1.2.1'!I29</f>
        <v>0</v>
      </c>
      <c r="G17" s="66">
        <f>'2.1.2.1'!J29</f>
        <v>100000</v>
      </c>
      <c r="H17" s="66">
        <f>'2.1.2.1'!K29</f>
        <v>0</v>
      </c>
      <c r="I17" s="66">
        <f>'2.1.2.1'!L29</f>
        <v>0</v>
      </c>
      <c r="J17" s="66">
        <f>'2.1.2.1'!M29</f>
        <v>0</v>
      </c>
      <c r="K17" s="66">
        <f>'2.1.2.1'!N29</f>
        <v>0</v>
      </c>
      <c r="L17" s="66">
        <f>'2.1.2.1'!O29</f>
        <v>62500</v>
      </c>
      <c r="M17" s="66">
        <f>'2.1.2.1'!P29</f>
        <v>0</v>
      </c>
      <c r="N17" s="66">
        <f>'2.1.2.1'!Q29</f>
        <v>0</v>
      </c>
      <c r="O17" s="66">
        <f>'2.1.2.1'!R29</f>
        <v>62500</v>
      </c>
      <c r="P17" s="66">
        <f>'2.1.2.1'!S29</f>
        <v>12500</v>
      </c>
      <c r="Q17" s="66">
        <f>'2.1.2.1'!T29</f>
        <v>0</v>
      </c>
      <c r="R17" s="66">
        <f>'2.1.2.1'!U29</f>
        <v>0</v>
      </c>
      <c r="S17" s="66">
        <f>'2.1.2.1'!V29</f>
        <v>12500</v>
      </c>
      <c r="T17" s="66">
        <f>'2.1.2.1'!W29</f>
        <v>12500</v>
      </c>
      <c r="U17" s="66">
        <f>'2.1.2.1'!X29</f>
        <v>0</v>
      </c>
      <c r="V17" s="66">
        <f>'2.1.2.1'!Y29</f>
        <v>0</v>
      </c>
      <c r="W17" s="66">
        <f>'2.1.2.1'!Z29</f>
        <v>12500</v>
      </c>
      <c r="X17" s="66">
        <f>'2.1.2.1'!AA29</f>
        <v>12500</v>
      </c>
      <c r="Y17" s="66">
        <f>'2.1.2.1'!AB29</f>
        <v>0</v>
      </c>
      <c r="Z17" s="66">
        <f>'2.1.2.1'!AC29</f>
        <v>0</v>
      </c>
      <c r="AA17" s="66">
        <f>'2.1.2.1'!AD29</f>
        <v>12500</v>
      </c>
      <c r="AB17" s="44"/>
    </row>
    <row r="18" spans="1:28" s="95" customFormat="1" ht="36" x14ac:dyDescent="0.2">
      <c r="A18" s="26"/>
      <c r="B18" s="95" t="s">
        <v>79</v>
      </c>
      <c r="C18" s="31" t="str">
        <f>'2.1.2.2'!B6</f>
        <v>2.1.2.2 Consolidarea și extinderea serviciilor de reabilitare individuală pentru copii cu autism: logopedie, reabilitare cognitivă, ergoterapeutică. Dezvoltare programe și servicii de suport educațional în cadrul centrului</v>
      </c>
      <c r="D18" s="66">
        <f>'2.1.2.2'!G63</f>
        <v>0</v>
      </c>
      <c r="E18" s="66">
        <f>'2.1.2.2'!H63</f>
        <v>0</v>
      </c>
      <c r="F18" s="66">
        <f>'2.1.2.2'!I63</f>
        <v>0</v>
      </c>
      <c r="G18" s="66">
        <f>'2.1.2.2'!J63</f>
        <v>0</v>
      </c>
      <c r="H18" s="66">
        <f>'2.1.2.2'!K63</f>
        <v>0</v>
      </c>
      <c r="I18" s="66">
        <f>'2.1.2.2'!L63</f>
        <v>0</v>
      </c>
      <c r="J18" s="66">
        <f>'2.1.2.2'!M63</f>
        <v>0</v>
      </c>
      <c r="K18" s="66">
        <f>'2.1.2.2'!N63</f>
        <v>0</v>
      </c>
      <c r="L18" s="66">
        <f>'2.1.2.2'!O63</f>
        <v>0</v>
      </c>
      <c r="M18" s="66">
        <f>'2.1.2.2'!P63</f>
        <v>0</v>
      </c>
      <c r="N18" s="66">
        <f>'2.1.2.2'!Q63</f>
        <v>0</v>
      </c>
      <c r="O18" s="66">
        <f>'2.1.2.2'!R63</f>
        <v>0</v>
      </c>
      <c r="P18" s="66">
        <f>'2.1.2.2'!S63</f>
        <v>0</v>
      </c>
      <c r="Q18" s="66">
        <f>'2.1.2.2'!T63</f>
        <v>0</v>
      </c>
      <c r="R18" s="66">
        <f>'2.1.2.2'!U63</f>
        <v>0</v>
      </c>
      <c r="S18" s="66">
        <f>'2.1.2.2'!V63</f>
        <v>0</v>
      </c>
      <c r="T18" s="66">
        <f>'2.1.2.2'!W63</f>
        <v>0</v>
      </c>
      <c r="U18" s="66">
        <f>'2.1.2.2'!X63</f>
        <v>0</v>
      </c>
      <c r="V18" s="66">
        <f>'2.1.2.2'!Y63</f>
        <v>0</v>
      </c>
      <c r="W18" s="66">
        <f>'2.1.2.2'!Z63</f>
        <v>0</v>
      </c>
      <c r="X18" s="66">
        <f>'2.1.2.2'!AA63</f>
        <v>0</v>
      </c>
      <c r="Y18" s="66">
        <f>'2.1.2.2'!AB63</f>
        <v>0</v>
      </c>
      <c r="Z18" s="66">
        <f>'2.1.2.2'!AC63</f>
        <v>0</v>
      </c>
      <c r="AA18" s="66">
        <f>'2.1.2.2'!AD63</f>
        <v>0</v>
      </c>
      <c r="AB18" s="44"/>
    </row>
    <row r="19" spans="1:28" s="95" customFormat="1" ht="24" x14ac:dyDescent="0.2">
      <c r="A19" s="26"/>
      <c r="B19" s="95" t="s">
        <v>124</v>
      </c>
      <c r="C19" s="31" t="str">
        <f>'2.1.2.3'!B6</f>
        <v>2.1.2.3 Consolidarea serviciilor individuale pentru copii cu dizabilități. Activități de reabilitare, socializare. Dezvoltare programe și servicii de suport școlar în cadrul centrului</v>
      </c>
      <c r="D19" s="66">
        <f>'2.1.2.3'!G61</f>
        <v>0</v>
      </c>
      <c r="E19" s="66">
        <f>'2.1.2.3'!H61</f>
        <v>0</v>
      </c>
      <c r="F19" s="66">
        <f>'2.1.2.3'!I61</f>
        <v>0</v>
      </c>
      <c r="G19" s="66">
        <f>'2.1.2.3'!J61</f>
        <v>0</v>
      </c>
      <c r="H19" s="66">
        <f>'2.1.2.3'!K61</f>
        <v>0</v>
      </c>
      <c r="I19" s="66">
        <f>'2.1.2.3'!L61</f>
        <v>0</v>
      </c>
      <c r="J19" s="66">
        <f>'2.1.2.3'!M61</f>
        <v>0</v>
      </c>
      <c r="K19" s="66">
        <f>'2.1.2.3'!N61</f>
        <v>0</v>
      </c>
      <c r="L19" s="66">
        <f>'2.1.2.3'!O61</f>
        <v>0</v>
      </c>
      <c r="M19" s="66">
        <f>'2.1.2.3'!P61</f>
        <v>0</v>
      </c>
      <c r="N19" s="66">
        <f>'2.1.2.3'!Q61</f>
        <v>0</v>
      </c>
      <c r="O19" s="66">
        <f>'2.1.2.3'!R61</f>
        <v>0</v>
      </c>
      <c r="P19" s="66">
        <f>'2.1.2.3'!S61</f>
        <v>0</v>
      </c>
      <c r="Q19" s="66">
        <f>'2.1.2.3'!T61</f>
        <v>0</v>
      </c>
      <c r="R19" s="66">
        <f>'2.1.2.3'!U61</f>
        <v>0</v>
      </c>
      <c r="S19" s="66">
        <f>'2.1.2.3'!V61</f>
        <v>0</v>
      </c>
      <c r="T19" s="66">
        <f>'2.1.2.3'!W61</f>
        <v>0</v>
      </c>
      <c r="U19" s="66">
        <f>'2.1.2.3'!X61</f>
        <v>0</v>
      </c>
      <c r="V19" s="66">
        <f>'2.1.2.3'!Y61</f>
        <v>0</v>
      </c>
      <c r="W19" s="66">
        <f>'2.1.2.3'!Z61</f>
        <v>0</v>
      </c>
      <c r="X19" s="66">
        <f>'2.1.2.3'!AA61</f>
        <v>0</v>
      </c>
      <c r="Y19" s="66">
        <f>'2.1.2.3'!AB61</f>
        <v>0</v>
      </c>
      <c r="Z19" s="66">
        <f>'2.1.2.3'!AC61</f>
        <v>0</v>
      </c>
      <c r="AA19" s="66">
        <f>'2.1.2.3'!AD61</f>
        <v>0</v>
      </c>
      <c r="AB19" s="44"/>
    </row>
    <row r="20" spans="1:28" s="95" customFormat="1" ht="36" x14ac:dyDescent="0.2">
      <c r="A20" s="26"/>
      <c r="B20" s="95" t="s">
        <v>125</v>
      </c>
      <c r="C20" s="31" t="str">
        <f>'2.1.2.4'!B6</f>
        <v>2.1.2.4 Implementarea conform anexei nr. 1 și nr. 2,  din managementul de caz și perfectarea evaluării inițiale și evaluării  complexe a situației copilului cu dizabilități, inclusiv considerentele privind necesitățile educaționale</v>
      </c>
      <c r="D20" s="66">
        <f>'2.1.2.4'!G63</f>
        <v>0</v>
      </c>
      <c r="E20" s="66">
        <f>'2.1.2.4'!H63</f>
        <v>0</v>
      </c>
      <c r="F20" s="66">
        <f>'2.1.2.4'!I63</f>
        <v>0</v>
      </c>
      <c r="G20" s="66">
        <f>'2.1.2.4'!J63</f>
        <v>0</v>
      </c>
      <c r="H20" s="66">
        <f>'2.1.2.4'!K63</f>
        <v>0</v>
      </c>
      <c r="I20" s="66">
        <f>'2.1.2.4'!L63</f>
        <v>0</v>
      </c>
      <c r="J20" s="66">
        <f>'2.1.2.4'!M63</f>
        <v>0</v>
      </c>
      <c r="K20" s="66">
        <f>'2.1.2.4'!N63</f>
        <v>0</v>
      </c>
      <c r="L20" s="66">
        <f>'2.1.2.4'!O63</f>
        <v>0</v>
      </c>
      <c r="M20" s="66">
        <f>'2.1.2.4'!P63</f>
        <v>0</v>
      </c>
      <c r="N20" s="66">
        <f>'2.1.2.4'!Q63</f>
        <v>0</v>
      </c>
      <c r="O20" s="66">
        <f>'2.1.2.4'!R63</f>
        <v>0</v>
      </c>
      <c r="P20" s="66">
        <f>'2.1.2.4'!S63</f>
        <v>0</v>
      </c>
      <c r="Q20" s="66">
        <f>'2.1.2.4'!T63</f>
        <v>0</v>
      </c>
      <c r="R20" s="66">
        <f>'2.1.2.4'!U63</f>
        <v>0</v>
      </c>
      <c r="S20" s="66">
        <f>'2.1.2.4'!V63</f>
        <v>0</v>
      </c>
      <c r="T20" s="66">
        <f>'2.1.2.4'!W63</f>
        <v>0</v>
      </c>
      <c r="U20" s="66">
        <f>'2.1.2.4'!X63</f>
        <v>0</v>
      </c>
      <c r="V20" s="66">
        <f>'2.1.2.4'!Y63</f>
        <v>0</v>
      </c>
      <c r="W20" s="66">
        <f>'2.1.2.4'!Z63</f>
        <v>0</v>
      </c>
      <c r="X20" s="66">
        <f>'2.1.2.4'!AA63</f>
        <v>0</v>
      </c>
      <c r="Y20" s="66">
        <f>'2.1.2.4'!AB63</f>
        <v>0</v>
      </c>
      <c r="Z20" s="66">
        <f>'2.1.2.4'!AC63</f>
        <v>0</v>
      </c>
      <c r="AA20" s="66">
        <f>'2.1.2.4'!AD63</f>
        <v>0</v>
      </c>
      <c r="AB20" s="44"/>
    </row>
    <row r="21" spans="1:28" s="95" customFormat="1" ht="36" x14ac:dyDescent="0.2">
      <c r="A21" s="26"/>
      <c r="B21" s="95" t="s">
        <v>126</v>
      </c>
      <c r="C21" s="31" t="str">
        <f>'2.1.2.5'!B6</f>
        <v>2.1.2.5 Implicarea specialiștilor Serviciului Social Echipa Mobilă în asigurarea de  consiliere și asistență a familiei și altor persoane implicate în procesul de incluziune a beneficiarilor (conform diagnozelor), inclusiv privind integrarea școlară.</v>
      </c>
      <c r="D21" s="66">
        <f>'2.1.2.5'!G62</f>
        <v>0</v>
      </c>
      <c r="E21" s="66">
        <f>'2.1.2.5'!H62</f>
        <v>0</v>
      </c>
      <c r="F21" s="66">
        <f>'2.1.2.5'!I62</f>
        <v>0</v>
      </c>
      <c r="G21" s="66">
        <f>'2.1.2.5'!J62</f>
        <v>0</v>
      </c>
      <c r="H21" s="66">
        <f>'2.1.2.5'!K62</f>
        <v>0</v>
      </c>
      <c r="I21" s="66">
        <f>'2.1.2.5'!L62</f>
        <v>0</v>
      </c>
      <c r="J21" s="66">
        <f>'2.1.2.5'!M62</f>
        <v>0</v>
      </c>
      <c r="K21" s="66">
        <f>'2.1.2.5'!N62</f>
        <v>0</v>
      </c>
      <c r="L21" s="66">
        <f>'2.1.2.5'!O62</f>
        <v>0</v>
      </c>
      <c r="M21" s="66">
        <f>'2.1.2.5'!P62</f>
        <v>0</v>
      </c>
      <c r="N21" s="66">
        <f>'2.1.2.5'!Q62</f>
        <v>0</v>
      </c>
      <c r="O21" s="66">
        <f>'2.1.2.5'!R62</f>
        <v>0</v>
      </c>
      <c r="P21" s="66">
        <f>'2.1.2.5'!S62</f>
        <v>0</v>
      </c>
      <c r="Q21" s="66">
        <f>'2.1.2.5'!T62</f>
        <v>0</v>
      </c>
      <c r="R21" s="66">
        <f>'2.1.2.5'!U62</f>
        <v>0</v>
      </c>
      <c r="S21" s="66">
        <f>'2.1.2.5'!V62</f>
        <v>0</v>
      </c>
      <c r="T21" s="66">
        <f>'2.1.2.5'!W62</f>
        <v>0</v>
      </c>
      <c r="U21" s="66">
        <f>'2.1.2.5'!X62</f>
        <v>0</v>
      </c>
      <c r="V21" s="66">
        <f>'2.1.2.5'!Y62</f>
        <v>0</v>
      </c>
      <c r="W21" s="66">
        <f>'2.1.2.5'!Z62</f>
        <v>0</v>
      </c>
      <c r="X21" s="66">
        <f>'2.1.2.5'!AA62</f>
        <v>0</v>
      </c>
      <c r="Y21" s="66">
        <f>'2.1.2.5'!AB62</f>
        <v>0</v>
      </c>
      <c r="Z21" s="66">
        <f>'2.1.2.5'!AC62</f>
        <v>0</v>
      </c>
      <c r="AA21" s="66">
        <f>'2.1.2.5'!AD62</f>
        <v>0</v>
      </c>
      <c r="AB21" s="44"/>
    </row>
    <row r="22" spans="1:28" s="95" customFormat="1" ht="36" x14ac:dyDescent="0.2">
      <c r="A22" s="26"/>
      <c r="B22" s="95" t="s">
        <v>127</v>
      </c>
      <c r="C22" s="31" t="str">
        <f>'2.1.2.6'!B6</f>
        <v>2.1.2.6 Optimizarea relațiilor dintre beneficiari și familia acestuia și relațiile lui cu comunitatea prin orientarea terapiei de corectare, recuperare, compensare, adaptare și integrare școlară și socială</v>
      </c>
      <c r="D22" s="66">
        <f>'2.1.2.6'!G64</f>
        <v>0</v>
      </c>
      <c r="E22" s="66">
        <f>'2.1.2.6'!H64</f>
        <v>0</v>
      </c>
      <c r="F22" s="66">
        <f>'2.1.2.6'!I64</f>
        <v>0</v>
      </c>
      <c r="G22" s="66">
        <f>'2.1.2.6'!J64</f>
        <v>0</v>
      </c>
      <c r="H22" s="66">
        <f>'2.1.2.6'!K64</f>
        <v>0</v>
      </c>
      <c r="I22" s="66">
        <f>'2.1.2.6'!L64</f>
        <v>0</v>
      </c>
      <c r="J22" s="66">
        <f>'2.1.2.6'!M64</f>
        <v>0</v>
      </c>
      <c r="K22" s="66">
        <f>'2.1.2.6'!N64</f>
        <v>0</v>
      </c>
      <c r="L22" s="66">
        <f>'2.1.2.6'!O64</f>
        <v>0</v>
      </c>
      <c r="M22" s="66">
        <f>'2.1.2.6'!P64</f>
        <v>0</v>
      </c>
      <c r="N22" s="66">
        <f>'2.1.2.6'!Q64</f>
        <v>0</v>
      </c>
      <c r="O22" s="66">
        <f>'2.1.2.6'!R64</f>
        <v>0</v>
      </c>
      <c r="P22" s="66">
        <f>'2.1.2.6'!S64</f>
        <v>0</v>
      </c>
      <c r="Q22" s="66">
        <f>'2.1.2.6'!T64</f>
        <v>0</v>
      </c>
      <c r="R22" s="66">
        <f>'2.1.2.6'!U64</f>
        <v>0</v>
      </c>
      <c r="S22" s="66">
        <f>'2.1.2.6'!V64</f>
        <v>0</v>
      </c>
      <c r="T22" s="66">
        <f>'2.1.2.6'!W64</f>
        <v>0</v>
      </c>
      <c r="U22" s="66">
        <f>'2.1.2.6'!X64</f>
        <v>0</v>
      </c>
      <c r="V22" s="66">
        <f>'2.1.2.6'!Y64</f>
        <v>0</v>
      </c>
      <c r="W22" s="66">
        <f>'2.1.2.6'!Z64</f>
        <v>0</v>
      </c>
      <c r="X22" s="66">
        <f>'2.1.2.6'!AA64</f>
        <v>0</v>
      </c>
      <c r="Y22" s="66">
        <f>'2.1.2.6'!AB64</f>
        <v>0</v>
      </c>
      <c r="Z22" s="66">
        <f>'2.1.2.6'!AC64</f>
        <v>0</v>
      </c>
      <c r="AA22" s="66">
        <f>'2.1.2.6'!AD64</f>
        <v>0</v>
      </c>
      <c r="AB22" s="44"/>
    </row>
    <row r="23" spans="1:28" s="95" customFormat="1" ht="24" x14ac:dyDescent="0.2">
      <c r="A23" s="26"/>
      <c r="B23" s="95" t="s">
        <v>128</v>
      </c>
      <c r="C23" s="31" t="str">
        <f>'2.1.2.7'!B6</f>
        <v xml:space="preserve">2.1.2.7 Elaborarea metodologiei accesibile specializate în instruirea copiilor străzii, realizarea acesteia prin intermediul serviciilor municipale </v>
      </c>
      <c r="D23" s="66">
        <f>'2.1.2.7'!G65</f>
        <v>276350</v>
      </c>
      <c r="E23" s="66">
        <f>'2.1.2.7'!H65</f>
        <v>61350</v>
      </c>
      <c r="F23" s="66">
        <f>'2.1.2.7'!I65</f>
        <v>0</v>
      </c>
      <c r="G23" s="66">
        <f>'2.1.2.7'!J65</f>
        <v>215000</v>
      </c>
      <c r="H23" s="66">
        <f>'2.1.2.7'!K65</f>
        <v>0</v>
      </c>
      <c r="I23" s="66">
        <f>'2.1.2.7'!L65</f>
        <v>0</v>
      </c>
      <c r="J23" s="66">
        <f>'2.1.2.7'!M65</f>
        <v>0</v>
      </c>
      <c r="K23" s="66">
        <f>'2.1.2.7'!N65</f>
        <v>0</v>
      </c>
      <c r="L23" s="66">
        <f>'2.1.2.7'!O65</f>
        <v>0</v>
      </c>
      <c r="M23" s="66">
        <f>'2.1.2.7'!P65</f>
        <v>0</v>
      </c>
      <c r="N23" s="66">
        <f>'2.1.2.7'!Q65</f>
        <v>0</v>
      </c>
      <c r="O23" s="66">
        <f>'2.1.2.7'!R65</f>
        <v>0</v>
      </c>
      <c r="P23" s="66">
        <f>'2.1.2.7'!S65</f>
        <v>87500</v>
      </c>
      <c r="Q23" s="66">
        <f>'2.1.2.7'!T65</f>
        <v>0</v>
      </c>
      <c r="R23" s="66">
        <f>'2.1.2.7'!U65</f>
        <v>0</v>
      </c>
      <c r="S23" s="66">
        <f>'2.1.2.7'!V65</f>
        <v>87500</v>
      </c>
      <c r="T23" s="66">
        <f>'2.1.2.7'!W65</f>
        <v>138850</v>
      </c>
      <c r="U23" s="66">
        <f>'2.1.2.7'!X65</f>
        <v>61350</v>
      </c>
      <c r="V23" s="66">
        <f>'2.1.2.7'!Y65</f>
        <v>0</v>
      </c>
      <c r="W23" s="66">
        <f>'2.1.2.7'!Z65</f>
        <v>127500</v>
      </c>
      <c r="X23" s="66">
        <f>'2.1.2.7'!AA65</f>
        <v>0</v>
      </c>
      <c r="Y23" s="66">
        <f>'2.1.2.7'!AB65</f>
        <v>0</v>
      </c>
      <c r="Z23" s="66">
        <f>'2.1.2.7'!AC65</f>
        <v>0</v>
      </c>
      <c r="AA23" s="66">
        <f>'2.1.2.7'!AD65</f>
        <v>0</v>
      </c>
      <c r="AB23" s="44"/>
    </row>
    <row r="24" spans="1:28" s="95" customFormat="1" ht="24" x14ac:dyDescent="0.2">
      <c r="A24" s="26"/>
      <c r="B24" s="95" t="s">
        <v>129</v>
      </c>
      <c r="C24" s="32" t="str">
        <f>'2.1.2.8'!B6</f>
        <v>2.1.2.8 Alocarea resurselor financiare suplimentare pentru dotarea centrelor de resurse și suplinirea coeficientului (50-50% la contribuția MECC) pentru copii cu dizabilități</v>
      </c>
      <c r="D24" s="67">
        <f>'2.1.2.8'!G63</f>
        <v>0</v>
      </c>
      <c r="E24" s="67">
        <f>'2.1.2.8'!H63</f>
        <v>0</v>
      </c>
      <c r="F24" s="67">
        <f>'2.1.2.8'!I63</f>
        <v>0</v>
      </c>
      <c r="G24" s="67">
        <f>'2.1.2.8'!J63</f>
        <v>0</v>
      </c>
      <c r="H24" s="67">
        <f>'2.1.2.8'!K63</f>
        <v>0</v>
      </c>
      <c r="I24" s="67">
        <f>'2.1.2.8'!L63</f>
        <v>0</v>
      </c>
      <c r="J24" s="67">
        <f>'2.1.2.8'!M63</f>
        <v>0</v>
      </c>
      <c r="K24" s="67">
        <f>'2.1.2.8'!N63</f>
        <v>0</v>
      </c>
      <c r="L24" s="67">
        <f>'2.1.2.8'!O63</f>
        <v>0</v>
      </c>
      <c r="M24" s="67">
        <f>'2.1.2.8'!P63</f>
        <v>0</v>
      </c>
      <c r="N24" s="67">
        <f>'2.1.2.8'!Q63</f>
        <v>0</v>
      </c>
      <c r="O24" s="67">
        <f>'2.1.2.8'!R63</f>
        <v>0</v>
      </c>
      <c r="P24" s="67">
        <f>'2.1.2.8'!S63</f>
        <v>0</v>
      </c>
      <c r="Q24" s="67">
        <f>'2.1.2.8'!T63</f>
        <v>0</v>
      </c>
      <c r="R24" s="67">
        <f>'2.1.2.8'!U63</f>
        <v>0</v>
      </c>
      <c r="S24" s="67">
        <f>'2.1.2.8'!V63</f>
        <v>0</v>
      </c>
      <c r="T24" s="67">
        <f>'2.1.2.8'!W63</f>
        <v>0</v>
      </c>
      <c r="U24" s="67">
        <f>'2.1.2.8'!X63</f>
        <v>0</v>
      </c>
      <c r="V24" s="67">
        <f>'2.1.2.8'!Y63</f>
        <v>0</v>
      </c>
      <c r="W24" s="67">
        <f>'2.1.2.8'!Z63</f>
        <v>0</v>
      </c>
      <c r="X24" s="67">
        <f>'2.1.2.8'!AA63</f>
        <v>0</v>
      </c>
      <c r="Y24" s="67">
        <f>'2.1.2.8'!AB63</f>
        <v>0</v>
      </c>
      <c r="Z24" s="67">
        <f>'2.1.2.8'!AC63</f>
        <v>0</v>
      </c>
      <c r="AA24" s="67">
        <f>'2.1.2.8'!AD63</f>
        <v>0</v>
      </c>
      <c r="AB24" s="44"/>
    </row>
    <row r="25" spans="1:28" s="95" customFormat="1" ht="12" x14ac:dyDescent="0.2">
      <c r="A25" s="26"/>
      <c r="B25" s="108" t="s">
        <v>80</v>
      </c>
      <c r="C25" s="32"/>
      <c r="D25" s="163">
        <f>SUM(D26:D30)</f>
        <v>3085607.5</v>
      </c>
      <c r="E25" s="163">
        <f t="shared" ref="E25:AA25" si="3">SUM(E26:E30)</f>
        <v>1736905</v>
      </c>
      <c r="F25" s="163">
        <f t="shared" si="3"/>
        <v>0</v>
      </c>
      <c r="G25" s="163">
        <f t="shared" si="3"/>
        <v>1348702.5</v>
      </c>
      <c r="H25" s="163">
        <f t="shared" si="3"/>
        <v>0</v>
      </c>
      <c r="I25" s="163">
        <f t="shared" si="3"/>
        <v>0</v>
      </c>
      <c r="J25" s="163">
        <f t="shared" si="3"/>
        <v>0</v>
      </c>
      <c r="K25" s="163">
        <f t="shared" si="3"/>
        <v>0</v>
      </c>
      <c r="L25" s="163">
        <f t="shared" si="3"/>
        <v>187500</v>
      </c>
      <c r="M25" s="163">
        <f t="shared" si="3"/>
        <v>0</v>
      </c>
      <c r="N25" s="163">
        <f t="shared" si="3"/>
        <v>0</v>
      </c>
      <c r="O25" s="163">
        <f t="shared" si="3"/>
        <v>175000</v>
      </c>
      <c r="P25" s="163">
        <f t="shared" si="3"/>
        <v>1258702.5</v>
      </c>
      <c r="Q25" s="163">
        <f t="shared" si="3"/>
        <v>157500</v>
      </c>
      <c r="R25" s="163">
        <f t="shared" si="3"/>
        <v>0</v>
      </c>
      <c r="S25" s="163">
        <f t="shared" si="3"/>
        <v>1101202.5</v>
      </c>
      <c r="T25" s="163">
        <f t="shared" si="3"/>
        <v>1191905</v>
      </c>
      <c r="U25" s="163">
        <f t="shared" si="3"/>
        <v>1066905</v>
      </c>
      <c r="V25" s="163">
        <f t="shared" si="3"/>
        <v>0</v>
      </c>
      <c r="W25" s="163">
        <f t="shared" si="3"/>
        <v>125000</v>
      </c>
      <c r="X25" s="163">
        <f t="shared" si="3"/>
        <v>500000</v>
      </c>
      <c r="Y25" s="163">
        <f t="shared" si="3"/>
        <v>500000</v>
      </c>
      <c r="Z25" s="163">
        <f t="shared" si="3"/>
        <v>0</v>
      </c>
      <c r="AA25" s="163">
        <f t="shared" si="3"/>
        <v>0</v>
      </c>
      <c r="AB25" s="44"/>
    </row>
    <row r="26" spans="1:28" s="95" customFormat="1" ht="36" x14ac:dyDescent="0.2">
      <c r="A26" s="26"/>
      <c r="B26" s="95" t="s">
        <v>93</v>
      </c>
      <c r="C26" s="32" t="str">
        <f>'2.1.3.1'!B6</f>
        <v>2.1.3.1 Elaborarea programului de orientare profesională pentru absolvenții școlii gimnaziale și liceale bazate pe testarea și evaluarea aptitudinilor individuale și necesitățile pieței de muncă pentru următorii ani și decenii</v>
      </c>
      <c r="D26" s="67">
        <f>'2.1.3.1'!G64</f>
        <v>880202.5</v>
      </c>
      <c r="E26" s="67">
        <f>'2.1.3.1'!H64</f>
        <v>292702.5</v>
      </c>
      <c r="F26" s="67">
        <f>'2.1.3.1'!I64</f>
        <v>0</v>
      </c>
      <c r="G26" s="67">
        <f>'2.1.3.1'!J64</f>
        <v>587500</v>
      </c>
      <c r="H26" s="67">
        <f>'2.1.3.1'!K64</f>
        <v>0</v>
      </c>
      <c r="I26" s="67">
        <f>'2.1.3.1'!L64</f>
        <v>0</v>
      </c>
      <c r="J26" s="67">
        <f>'2.1.3.1'!M64</f>
        <v>0</v>
      </c>
      <c r="K26" s="67">
        <f>'2.1.3.1'!N64</f>
        <v>0</v>
      </c>
      <c r="L26" s="67">
        <f>'2.1.3.1'!O64</f>
        <v>87500</v>
      </c>
      <c r="M26" s="67">
        <f>'2.1.3.1'!P64</f>
        <v>0</v>
      </c>
      <c r="N26" s="67">
        <f>'2.1.3.1'!Q64</f>
        <v>0</v>
      </c>
      <c r="O26" s="67">
        <f>'2.1.3.1'!R64</f>
        <v>87500</v>
      </c>
      <c r="P26" s="67">
        <f>'2.1.3.1'!S64</f>
        <v>475000</v>
      </c>
      <c r="Q26" s="67">
        <f>'2.1.3.1'!T64</f>
        <v>37500</v>
      </c>
      <c r="R26" s="67">
        <f>'2.1.3.1'!U64</f>
        <v>0</v>
      </c>
      <c r="S26" s="67">
        <f>'2.1.3.1'!V64</f>
        <v>437500</v>
      </c>
      <c r="T26" s="67">
        <f>'2.1.3.1'!W64</f>
        <v>317702.5</v>
      </c>
      <c r="U26" s="67">
        <f>'2.1.3.1'!X64</f>
        <v>255202.5</v>
      </c>
      <c r="V26" s="67">
        <f>'2.1.3.1'!Y64</f>
        <v>0</v>
      </c>
      <c r="W26" s="67">
        <f>'2.1.3.1'!Z64</f>
        <v>62500</v>
      </c>
      <c r="X26" s="67">
        <f>'2.1.3.1'!AA64</f>
        <v>0</v>
      </c>
      <c r="Y26" s="67">
        <f>'2.1.3.1'!AB64</f>
        <v>0</v>
      </c>
      <c r="Z26" s="67">
        <f>'2.1.3.1'!AC64</f>
        <v>0</v>
      </c>
      <c r="AA26" s="67">
        <f>'2.1.3.1'!AD64</f>
        <v>0</v>
      </c>
      <c r="AB26" s="44"/>
    </row>
    <row r="27" spans="1:28" s="95" customFormat="1" ht="24" x14ac:dyDescent="0.2">
      <c r="A27" s="26"/>
      <c r="B27" s="95" t="s">
        <v>94</v>
      </c>
      <c r="C27" s="32" t="str">
        <f>'2.1.3.2'!B6</f>
        <v>2.1.3.2 Crearea secției responsabile de orientarea profesională, ghidare în carieră a elevilor în cadrul DGETS, consolidarea capacităților</v>
      </c>
      <c r="D27" s="67">
        <f>'2.1.3.2'!G63</f>
        <v>12500</v>
      </c>
      <c r="E27" s="67">
        <f>'2.1.3.2'!H63</f>
        <v>12500</v>
      </c>
      <c r="F27" s="67">
        <f>'2.1.3.2'!I63</f>
        <v>0</v>
      </c>
      <c r="G27" s="67">
        <f>'2.1.3.2'!J63</f>
        <v>0</v>
      </c>
      <c r="H27" s="67">
        <f>'2.1.3.2'!K63</f>
        <v>0</v>
      </c>
      <c r="I27" s="67">
        <f>'2.1.3.2'!L63</f>
        <v>0</v>
      </c>
      <c r="J27" s="67">
        <f>'2.1.3.2'!M63</f>
        <v>0</v>
      </c>
      <c r="K27" s="67">
        <f>'2.1.3.2'!N63</f>
        <v>0</v>
      </c>
      <c r="L27" s="67">
        <f>'2.1.3.2'!O63</f>
        <v>12500</v>
      </c>
      <c r="M27" s="67">
        <f>'2.1.3.2'!P63</f>
        <v>0</v>
      </c>
      <c r="N27" s="67">
        <f>'2.1.3.2'!Q63</f>
        <v>0</v>
      </c>
      <c r="O27" s="67">
        <f>'2.1.3.2'!R63</f>
        <v>0</v>
      </c>
      <c r="P27" s="67">
        <f>'2.1.3.2'!S63</f>
        <v>0</v>
      </c>
      <c r="Q27" s="67">
        <f>'2.1.3.2'!T63</f>
        <v>0</v>
      </c>
      <c r="R27" s="67">
        <f>'2.1.3.2'!U63</f>
        <v>0</v>
      </c>
      <c r="S27" s="67">
        <f>'2.1.3.2'!V63</f>
        <v>0</v>
      </c>
      <c r="T27" s="67">
        <f>'2.1.3.2'!W63</f>
        <v>0</v>
      </c>
      <c r="U27" s="67">
        <f>'2.1.3.2'!X63</f>
        <v>0</v>
      </c>
      <c r="V27" s="67">
        <f>'2.1.3.2'!Y63</f>
        <v>0</v>
      </c>
      <c r="W27" s="67">
        <f>'2.1.3.2'!Z63</f>
        <v>0</v>
      </c>
      <c r="X27" s="67">
        <f>'2.1.3.2'!AA63</f>
        <v>0</v>
      </c>
      <c r="Y27" s="67">
        <f>'2.1.3.2'!AB63</f>
        <v>0</v>
      </c>
      <c r="Z27" s="67">
        <f>'2.1.3.2'!AC63</f>
        <v>0</v>
      </c>
      <c r="AA27" s="67">
        <f>'2.1.3.2'!AD63</f>
        <v>0</v>
      </c>
      <c r="AB27" s="44"/>
    </row>
    <row r="28" spans="1:28" s="95" customFormat="1" ht="36" x14ac:dyDescent="0.2">
      <c r="A28" s="26"/>
      <c r="B28" s="95" t="s">
        <v>138</v>
      </c>
      <c r="C28" s="32" t="str">
        <f>'2.1.3.3'!B6</f>
        <v>2.1.3.3 Elaborarea programului municipal de ghidare în carieră. Îmbunătățirea conținutului orelor de orientarea profesională, inclusiv elaborarea unui curs on-line la distanță accesibile pentru copii și tinerii doritori</v>
      </c>
      <c r="D28" s="67">
        <f>'2.1.3.3'!G64</f>
        <v>880202.5</v>
      </c>
      <c r="E28" s="67">
        <f>'2.1.3.3'!H64</f>
        <v>292702.5</v>
      </c>
      <c r="F28" s="67">
        <f>'2.1.3.3'!I64</f>
        <v>0</v>
      </c>
      <c r="G28" s="67">
        <f>'2.1.3.3'!J64</f>
        <v>587500</v>
      </c>
      <c r="H28" s="67">
        <f>'2.1.3.3'!K64</f>
        <v>0</v>
      </c>
      <c r="I28" s="67">
        <f>'2.1.3.3'!L64</f>
        <v>0</v>
      </c>
      <c r="J28" s="67">
        <f>'2.1.3.3'!M64</f>
        <v>0</v>
      </c>
      <c r="K28" s="67">
        <f>'2.1.3.3'!N64</f>
        <v>0</v>
      </c>
      <c r="L28" s="67">
        <f>'2.1.3.3'!O64</f>
        <v>87500</v>
      </c>
      <c r="M28" s="67">
        <f>'2.1.3.3'!P64</f>
        <v>0</v>
      </c>
      <c r="N28" s="67">
        <f>'2.1.3.3'!Q64</f>
        <v>0</v>
      </c>
      <c r="O28" s="67">
        <f>'2.1.3.3'!R64</f>
        <v>87500</v>
      </c>
      <c r="P28" s="67">
        <f>'2.1.3.3'!S64</f>
        <v>475000</v>
      </c>
      <c r="Q28" s="67">
        <f>'2.1.3.3'!T64</f>
        <v>37500</v>
      </c>
      <c r="R28" s="67">
        <f>'2.1.3.3'!U64</f>
        <v>0</v>
      </c>
      <c r="S28" s="67">
        <f>'2.1.3.3'!V64</f>
        <v>437500</v>
      </c>
      <c r="T28" s="67">
        <f>'2.1.3.3'!W64</f>
        <v>317702.5</v>
      </c>
      <c r="U28" s="67">
        <f>'2.1.3.3'!X64</f>
        <v>255202.5</v>
      </c>
      <c r="V28" s="67">
        <f>'2.1.3.3'!Y64</f>
        <v>0</v>
      </c>
      <c r="W28" s="67">
        <f>'2.1.3.3'!Z64</f>
        <v>62500</v>
      </c>
      <c r="X28" s="67">
        <f>'2.1.3.3'!AA64</f>
        <v>0</v>
      </c>
      <c r="Y28" s="67">
        <f>'2.1.3.3'!AB64</f>
        <v>0</v>
      </c>
      <c r="Z28" s="67">
        <f>'2.1.3.3'!AC64</f>
        <v>0</v>
      </c>
      <c r="AA28" s="67">
        <f>'2.1.3.3'!AD64</f>
        <v>0</v>
      </c>
      <c r="AB28" s="44"/>
    </row>
    <row r="29" spans="1:28" s="95" customFormat="1" ht="36" x14ac:dyDescent="0.2">
      <c r="A29" s="26"/>
      <c r="B29" s="95" t="s">
        <v>139</v>
      </c>
      <c r="C29" s="32" t="str">
        <f>'2.1.3.4'!B6</f>
        <v>2.1.3.4 Formarea grupurilor mixte profesionale angajator-cadru didactic în domeniile principale de angajare relevante tinerilor pentru determinarea deprinderilor necesare angajatorilor și evaluarea formării acestora în sistemul educațional municipal</v>
      </c>
      <c r="D29" s="67">
        <f>'2.1.3.4'!G63</f>
        <v>172702.5</v>
      </c>
      <c r="E29" s="67">
        <f>'2.1.3.4'!H63</f>
        <v>86500</v>
      </c>
      <c r="F29" s="67">
        <f>'2.1.3.4'!I63</f>
        <v>0</v>
      </c>
      <c r="G29" s="67">
        <f>'2.1.3.4'!J63</f>
        <v>86202.5</v>
      </c>
      <c r="H29" s="67">
        <f>'2.1.3.4'!K63</f>
        <v>0</v>
      </c>
      <c r="I29" s="67">
        <f>'2.1.3.4'!L63</f>
        <v>0</v>
      </c>
      <c r="J29" s="67">
        <f>'2.1.3.4'!M63</f>
        <v>0</v>
      </c>
      <c r="K29" s="67">
        <f>'2.1.3.4'!N63</f>
        <v>0</v>
      </c>
      <c r="L29" s="67">
        <f>'2.1.3.4'!O63</f>
        <v>0</v>
      </c>
      <c r="M29" s="67">
        <f>'2.1.3.4'!P63</f>
        <v>0</v>
      </c>
      <c r="N29" s="67">
        <f>'2.1.3.4'!Q63</f>
        <v>0</v>
      </c>
      <c r="O29" s="67">
        <f>'2.1.3.4'!R63</f>
        <v>0</v>
      </c>
      <c r="P29" s="67">
        <f>'2.1.3.4'!S63</f>
        <v>116202.5</v>
      </c>
      <c r="Q29" s="67">
        <f>'2.1.3.4'!T63</f>
        <v>30000</v>
      </c>
      <c r="R29" s="67">
        <f>'2.1.3.4'!U63</f>
        <v>0</v>
      </c>
      <c r="S29" s="67">
        <f>'2.1.3.4'!V63</f>
        <v>86202.5</v>
      </c>
      <c r="T29" s="67">
        <f>'2.1.3.4'!W63</f>
        <v>56500</v>
      </c>
      <c r="U29" s="67">
        <f>'2.1.3.4'!X63</f>
        <v>56500</v>
      </c>
      <c r="V29" s="67">
        <f>'2.1.3.4'!Y63</f>
        <v>0</v>
      </c>
      <c r="W29" s="67">
        <f>'2.1.3.4'!Z63</f>
        <v>0</v>
      </c>
      <c r="X29" s="67">
        <f>'2.1.3.4'!AA63</f>
        <v>0</v>
      </c>
      <c r="Y29" s="67">
        <f>'2.1.3.4'!AB63</f>
        <v>0</v>
      </c>
      <c r="Z29" s="67">
        <f>'2.1.3.4'!AC63</f>
        <v>0</v>
      </c>
      <c r="AA29" s="67">
        <f>'2.1.3.4'!AD63</f>
        <v>0</v>
      </c>
      <c r="AB29" s="44"/>
    </row>
    <row r="30" spans="1:28" s="95" customFormat="1" ht="24" x14ac:dyDescent="0.2">
      <c r="A30" s="26"/>
      <c r="B30" s="95" t="s">
        <v>140</v>
      </c>
      <c r="C30" s="32" t="str">
        <f>'2.1.3.5'!B6</f>
        <v>2.1.3.5 Elaborarea și operaționalizarea programului de susținere a internshipului profesional de scurtă durată pentru vârstă post-gimnazială la angajatori din mun. Chișinău</v>
      </c>
      <c r="D30" s="67">
        <f>'2.1.3.5'!G63</f>
        <v>1140000</v>
      </c>
      <c r="E30" s="67">
        <f>'2.1.3.5'!H63</f>
        <v>1052500</v>
      </c>
      <c r="F30" s="67">
        <f>'2.1.3.5'!I63</f>
        <v>0</v>
      </c>
      <c r="G30" s="67">
        <f>'2.1.3.5'!J63</f>
        <v>87500</v>
      </c>
      <c r="H30" s="67">
        <f>'2.1.3.5'!K63</f>
        <v>0</v>
      </c>
      <c r="I30" s="67">
        <f>'2.1.3.5'!L63</f>
        <v>0</v>
      </c>
      <c r="J30" s="67">
        <f>'2.1.3.5'!M63</f>
        <v>0</v>
      </c>
      <c r="K30" s="67">
        <f>'2.1.3.5'!N63</f>
        <v>0</v>
      </c>
      <c r="L30" s="67">
        <f>'2.1.3.5'!O63</f>
        <v>0</v>
      </c>
      <c r="M30" s="67">
        <f>'2.1.3.5'!P63</f>
        <v>0</v>
      </c>
      <c r="N30" s="67">
        <f>'2.1.3.5'!Q63</f>
        <v>0</v>
      </c>
      <c r="O30" s="67">
        <f>'2.1.3.5'!R63</f>
        <v>0</v>
      </c>
      <c r="P30" s="67">
        <f>'2.1.3.5'!S63</f>
        <v>192500</v>
      </c>
      <c r="Q30" s="67">
        <f>'2.1.3.5'!T63</f>
        <v>52500</v>
      </c>
      <c r="R30" s="67">
        <f>'2.1.3.5'!U63</f>
        <v>0</v>
      </c>
      <c r="S30" s="67">
        <f>'2.1.3.5'!V63</f>
        <v>140000</v>
      </c>
      <c r="T30" s="67">
        <f>'2.1.3.5'!W63</f>
        <v>500000</v>
      </c>
      <c r="U30" s="67">
        <f>'2.1.3.5'!X63</f>
        <v>500000</v>
      </c>
      <c r="V30" s="67">
        <f>'2.1.3.5'!Y63</f>
        <v>0</v>
      </c>
      <c r="W30" s="67">
        <f>'2.1.3.5'!Z63</f>
        <v>0</v>
      </c>
      <c r="X30" s="67">
        <f>'2.1.3.5'!AA63</f>
        <v>500000</v>
      </c>
      <c r="Y30" s="67">
        <f>'2.1.3.5'!AB63</f>
        <v>500000</v>
      </c>
      <c r="Z30" s="67">
        <f>'2.1.3.5'!AC63</f>
        <v>0</v>
      </c>
      <c r="AA30" s="67">
        <f>'2.1.3.5'!AD63</f>
        <v>0</v>
      </c>
      <c r="AB30" s="44"/>
    </row>
    <row r="31" spans="1:28" s="95" customFormat="1" ht="12" x14ac:dyDescent="0.2">
      <c r="A31" s="26"/>
      <c r="B31" s="108" t="s">
        <v>81</v>
      </c>
      <c r="C31" s="32"/>
      <c r="D31" s="163">
        <f>D36+D35+D34+D33+D32</f>
        <v>1402500</v>
      </c>
      <c r="E31" s="163">
        <f t="shared" ref="E31:AA31" si="4">E36+E35+E34+E33+E32</f>
        <v>1100000</v>
      </c>
      <c r="F31" s="163">
        <f t="shared" si="4"/>
        <v>0</v>
      </c>
      <c r="G31" s="163">
        <f t="shared" si="4"/>
        <v>302500</v>
      </c>
      <c r="H31" s="163">
        <f t="shared" si="4"/>
        <v>0</v>
      </c>
      <c r="I31" s="163">
        <f t="shared" si="4"/>
        <v>0</v>
      </c>
      <c r="J31" s="163">
        <f t="shared" si="4"/>
        <v>0</v>
      </c>
      <c r="K31" s="163">
        <f t="shared" si="4"/>
        <v>0</v>
      </c>
      <c r="L31" s="163">
        <f t="shared" si="4"/>
        <v>165000</v>
      </c>
      <c r="M31" s="163">
        <f t="shared" si="4"/>
        <v>0</v>
      </c>
      <c r="N31" s="163">
        <f t="shared" si="4"/>
        <v>0</v>
      </c>
      <c r="O31" s="163">
        <f t="shared" si="4"/>
        <v>165000</v>
      </c>
      <c r="P31" s="163">
        <f t="shared" si="4"/>
        <v>137500</v>
      </c>
      <c r="Q31" s="163">
        <f t="shared" si="4"/>
        <v>0</v>
      </c>
      <c r="R31" s="163">
        <f t="shared" si="4"/>
        <v>0</v>
      </c>
      <c r="S31" s="163">
        <f t="shared" si="4"/>
        <v>137500</v>
      </c>
      <c r="T31" s="163">
        <f t="shared" si="4"/>
        <v>500000</v>
      </c>
      <c r="U31" s="163">
        <f t="shared" si="4"/>
        <v>500000</v>
      </c>
      <c r="V31" s="163">
        <f t="shared" si="4"/>
        <v>0</v>
      </c>
      <c r="W31" s="163">
        <f t="shared" si="4"/>
        <v>0</v>
      </c>
      <c r="X31" s="163">
        <f t="shared" si="4"/>
        <v>600000</v>
      </c>
      <c r="Y31" s="163">
        <f t="shared" si="4"/>
        <v>600000</v>
      </c>
      <c r="Z31" s="163">
        <f t="shared" si="4"/>
        <v>0</v>
      </c>
      <c r="AA31" s="163">
        <f t="shared" si="4"/>
        <v>0</v>
      </c>
      <c r="AB31" s="44"/>
    </row>
    <row r="32" spans="1:28" s="95" customFormat="1" ht="36" x14ac:dyDescent="0.2">
      <c r="A32" s="26"/>
      <c r="B32" s="83" t="s">
        <v>91</v>
      </c>
      <c r="C32" s="32" t="str">
        <f>'2.1.4.1'!B6</f>
        <v>2.1.4.1 Evaluarea instituțiilor de învățămînt extrașcolar din perspectiva relevanței serviciilor și deprinderilor formate copiilor și tinerilor (11 entități), formularea recomandărilor pentru reconfigurarea, perfecționarea serviciilor de dezvoltare personală și profesională prestate</v>
      </c>
      <c r="D32" s="67">
        <f>'2.1.4.1'!G64</f>
        <v>165000</v>
      </c>
      <c r="E32" s="67">
        <f>'2.1.4.1'!H64</f>
        <v>0</v>
      </c>
      <c r="F32" s="67">
        <f>'2.1.4.1'!I64</f>
        <v>0</v>
      </c>
      <c r="G32" s="67">
        <f>'2.1.4.1'!J64</f>
        <v>165000</v>
      </c>
      <c r="H32" s="67">
        <f>'2.1.4.1'!K64</f>
        <v>0</v>
      </c>
      <c r="I32" s="67">
        <f>'2.1.4.1'!L64</f>
        <v>0</v>
      </c>
      <c r="J32" s="67">
        <f>'2.1.4.1'!M64</f>
        <v>0</v>
      </c>
      <c r="K32" s="67">
        <f>'2.1.4.1'!N64</f>
        <v>0</v>
      </c>
      <c r="L32" s="67">
        <f>'2.1.4.1'!O64</f>
        <v>165000</v>
      </c>
      <c r="M32" s="67">
        <f>'2.1.4.1'!P64</f>
        <v>0</v>
      </c>
      <c r="N32" s="67">
        <f>'2.1.4.1'!Q64</f>
        <v>0</v>
      </c>
      <c r="O32" s="67">
        <f>'2.1.4.1'!R64</f>
        <v>165000</v>
      </c>
      <c r="P32" s="67">
        <f>'2.1.4.1'!S64</f>
        <v>0</v>
      </c>
      <c r="Q32" s="67">
        <f>'2.1.4.1'!T64</f>
        <v>0</v>
      </c>
      <c r="R32" s="67">
        <f>'2.1.4.1'!U64</f>
        <v>0</v>
      </c>
      <c r="S32" s="67">
        <f>'2.1.4.1'!V64</f>
        <v>0</v>
      </c>
      <c r="T32" s="67">
        <f>'2.1.4.1'!W64</f>
        <v>0</v>
      </c>
      <c r="U32" s="67">
        <f>'2.1.4.1'!X64</f>
        <v>0</v>
      </c>
      <c r="V32" s="67">
        <f>'2.1.4.1'!Y64</f>
        <v>0</v>
      </c>
      <c r="W32" s="67">
        <f>'2.1.4.1'!Z64</f>
        <v>0</v>
      </c>
      <c r="X32" s="67">
        <f>'2.1.4.1'!AA64</f>
        <v>0</v>
      </c>
      <c r="Y32" s="67">
        <f>'2.1.4.1'!AB64</f>
        <v>0</v>
      </c>
      <c r="Z32" s="67">
        <f>'2.1.4.1'!AC64</f>
        <v>0</v>
      </c>
      <c r="AA32" s="67">
        <f>'2.1.4.1'!AD64</f>
        <v>0</v>
      </c>
      <c r="AB32" s="44"/>
    </row>
    <row r="33" spans="1:28" s="95" customFormat="1" ht="24" x14ac:dyDescent="0.2">
      <c r="A33" s="26"/>
      <c r="B33" s="83" t="s">
        <v>92</v>
      </c>
      <c r="C33" s="32" t="str">
        <f>'2.1.4.2'!B6</f>
        <v>2.1.4.2 Implementarea programului municipal de modernizare a instituțiilor extrașcolare, inclusiv dotarea cu echipamente moderne</v>
      </c>
      <c r="D33" s="67">
        <f>'2.1.4.2'!G63</f>
        <v>1237500</v>
      </c>
      <c r="E33" s="67">
        <f>'2.1.4.2'!H63</f>
        <v>1100000</v>
      </c>
      <c r="F33" s="67">
        <f>'2.1.4.2'!I63</f>
        <v>0</v>
      </c>
      <c r="G33" s="67">
        <f>'2.1.4.2'!J63</f>
        <v>137500</v>
      </c>
      <c r="H33" s="67">
        <f>'2.1.4.2'!K63</f>
        <v>0</v>
      </c>
      <c r="I33" s="67">
        <f>'2.1.4.2'!L63</f>
        <v>0</v>
      </c>
      <c r="J33" s="67">
        <f>'2.1.4.2'!M63</f>
        <v>0</v>
      </c>
      <c r="K33" s="67">
        <f>'2.1.4.2'!N63</f>
        <v>0</v>
      </c>
      <c r="L33" s="67">
        <f>'2.1.4.2'!O63</f>
        <v>0</v>
      </c>
      <c r="M33" s="67">
        <f>'2.1.4.2'!P63</f>
        <v>0</v>
      </c>
      <c r="N33" s="67">
        <f>'2.1.4.2'!Q63</f>
        <v>0</v>
      </c>
      <c r="O33" s="67">
        <f>'2.1.4.2'!R63</f>
        <v>0</v>
      </c>
      <c r="P33" s="67">
        <f>'2.1.4.2'!S63</f>
        <v>137500</v>
      </c>
      <c r="Q33" s="67">
        <f>'2.1.4.2'!T63</f>
        <v>0</v>
      </c>
      <c r="R33" s="67">
        <f>'2.1.4.2'!U63</f>
        <v>0</v>
      </c>
      <c r="S33" s="67">
        <f>'2.1.4.2'!V63</f>
        <v>137500</v>
      </c>
      <c r="T33" s="67">
        <f>'2.1.4.2'!W63</f>
        <v>500000</v>
      </c>
      <c r="U33" s="67">
        <f>'2.1.4.2'!X63</f>
        <v>500000</v>
      </c>
      <c r="V33" s="67">
        <f>'2.1.4.2'!Y63</f>
        <v>0</v>
      </c>
      <c r="W33" s="67">
        <f>'2.1.4.2'!Z63</f>
        <v>0</v>
      </c>
      <c r="X33" s="67">
        <f>'2.1.4.2'!AA63</f>
        <v>600000</v>
      </c>
      <c r="Y33" s="67">
        <f>'2.1.4.2'!AB63</f>
        <v>600000</v>
      </c>
      <c r="Z33" s="67">
        <f>'2.1.4.2'!AC63</f>
        <v>0</v>
      </c>
      <c r="AA33" s="67">
        <f>'2.1.4.2'!AD63</f>
        <v>0</v>
      </c>
      <c r="AB33" s="44"/>
    </row>
    <row r="34" spans="1:28" s="95" customFormat="1" ht="24" x14ac:dyDescent="0.2">
      <c r="A34" s="26"/>
      <c r="B34" s="83" t="s">
        <v>130</v>
      </c>
      <c r="C34" s="32" t="str">
        <f>'2.1.4.3'!B6</f>
        <v>2.1.4.3 Reparația și dotarea Centrelor Comunitare pentru Copii și Tineri cu prestarea serviciilor de participare, leadership și dezvoltarea profesională a tinerilor (1.4.3).</v>
      </c>
      <c r="D34" s="67">
        <f>'2.1.4.3'!G63</f>
        <v>0</v>
      </c>
      <c r="E34" s="67">
        <f>'2.1.4.3'!H63</f>
        <v>0</v>
      </c>
      <c r="F34" s="67">
        <f>'2.1.4.3'!I63</f>
        <v>0</v>
      </c>
      <c r="G34" s="67">
        <f>'2.1.4.3'!J63</f>
        <v>0</v>
      </c>
      <c r="H34" s="67">
        <f>'2.1.4.3'!K63</f>
        <v>0</v>
      </c>
      <c r="I34" s="67">
        <f>'2.1.4.3'!L63</f>
        <v>0</v>
      </c>
      <c r="J34" s="67">
        <f>'2.1.4.3'!M63</f>
        <v>0</v>
      </c>
      <c r="K34" s="67">
        <f>'2.1.4.3'!N63</f>
        <v>0</v>
      </c>
      <c r="L34" s="67">
        <f>'2.1.4.3'!O63</f>
        <v>0</v>
      </c>
      <c r="M34" s="67">
        <f>'2.1.4.3'!P63</f>
        <v>0</v>
      </c>
      <c r="N34" s="67">
        <f>'2.1.4.3'!Q63</f>
        <v>0</v>
      </c>
      <c r="O34" s="67">
        <f>'2.1.4.3'!R63</f>
        <v>0</v>
      </c>
      <c r="P34" s="67">
        <f>'2.1.4.3'!S63</f>
        <v>0</v>
      </c>
      <c r="Q34" s="67">
        <f>'2.1.4.3'!T63</f>
        <v>0</v>
      </c>
      <c r="R34" s="67">
        <f>'2.1.4.3'!U63</f>
        <v>0</v>
      </c>
      <c r="S34" s="67">
        <f>'2.1.4.3'!V63</f>
        <v>0</v>
      </c>
      <c r="T34" s="67">
        <f>'2.1.4.3'!W63</f>
        <v>0</v>
      </c>
      <c r="U34" s="67">
        <f>'2.1.4.3'!X63</f>
        <v>0</v>
      </c>
      <c r="V34" s="67">
        <f>'2.1.4.3'!Y63</f>
        <v>0</v>
      </c>
      <c r="W34" s="67">
        <f>'2.1.4.3'!Z63</f>
        <v>0</v>
      </c>
      <c r="X34" s="67">
        <f>'2.1.4.3'!AA63</f>
        <v>0</v>
      </c>
      <c r="Y34" s="67">
        <f>'2.1.4.3'!AB63</f>
        <v>0</v>
      </c>
      <c r="Z34" s="67">
        <f>'2.1.4.3'!AC63</f>
        <v>0</v>
      </c>
      <c r="AA34" s="67">
        <f>'2.1.4.3'!AD63</f>
        <v>0</v>
      </c>
      <c r="AB34" s="44"/>
    </row>
    <row r="35" spans="1:28" s="95" customFormat="1" ht="24" x14ac:dyDescent="0.2">
      <c r="A35" s="26"/>
      <c r="B35" s="83" t="s">
        <v>131</v>
      </c>
      <c r="C35" s="32" t="str">
        <f>'2.1.4.4'!B6</f>
        <v>2.1.4.4  Reparația Serviciului social Centrul de reabilitare pentru copii cu dizabilități „Atenție” cu consolidarea sprijinului pentru serviciile  educaționale a copiilor cu dizabilități. (1.4.6).</v>
      </c>
      <c r="D35" s="67">
        <f>'2.1.4.4'!G63</f>
        <v>0</v>
      </c>
      <c r="E35" s="67">
        <f>'2.1.4.4'!H63</f>
        <v>0</v>
      </c>
      <c r="F35" s="67">
        <f>'2.1.4.4'!I63</f>
        <v>0</v>
      </c>
      <c r="G35" s="67">
        <f>'2.1.4.4'!J63</f>
        <v>0</v>
      </c>
      <c r="H35" s="67">
        <f>'2.1.4.4'!K63</f>
        <v>0</v>
      </c>
      <c r="I35" s="67">
        <f>'2.1.4.4'!L63</f>
        <v>0</v>
      </c>
      <c r="J35" s="67">
        <f>'2.1.4.4'!M63</f>
        <v>0</v>
      </c>
      <c r="K35" s="67">
        <f>'2.1.4.4'!N63</f>
        <v>0</v>
      </c>
      <c r="L35" s="67">
        <f>'2.1.4.4'!O63</f>
        <v>0</v>
      </c>
      <c r="M35" s="67">
        <f>'2.1.4.4'!P63</f>
        <v>0</v>
      </c>
      <c r="N35" s="67">
        <f>'2.1.4.4'!Q63</f>
        <v>0</v>
      </c>
      <c r="O35" s="67">
        <f>'2.1.4.4'!R63</f>
        <v>0</v>
      </c>
      <c r="P35" s="67">
        <f>'2.1.4.4'!S63</f>
        <v>0</v>
      </c>
      <c r="Q35" s="67">
        <f>'2.1.4.4'!T63</f>
        <v>0</v>
      </c>
      <c r="R35" s="67">
        <f>'2.1.4.4'!U63</f>
        <v>0</v>
      </c>
      <c r="S35" s="67">
        <f>'2.1.4.4'!V63</f>
        <v>0</v>
      </c>
      <c r="T35" s="67">
        <f>'2.1.4.4'!W63</f>
        <v>0</v>
      </c>
      <c r="U35" s="67">
        <f>'2.1.4.4'!X63</f>
        <v>0</v>
      </c>
      <c r="V35" s="67">
        <f>'2.1.4.4'!Y63</f>
        <v>0</v>
      </c>
      <c r="W35" s="67">
        <f>'2.1.4.4'!Z63</f>
        <v>0</v>
      </c>
      <c r="X35" s="67">
        <f>'2.1.4.4'!AA63</f>
        <v>0</v>
      </c>
      <c r="Y35" s="67">
        <f>'2.1.4.4'!AB63</f>
        <v>0</v>
      </c>
      <c r="Z35" s="67">
        <f>'2.1.4.4'!AC63</f>
        <v>0</v>
      </c>
      <c r="AA35" s="67">
        <f>'2.1.4.4'!AD63</f>
        <v>0</v>
      </c>
      <c r="AB35" s="44"/>
    </row>
    <row r="36" spans="1:28" s="95" customFormat="1" ht="24" x14ac:dyDescent="0.2">
      <c r="A36" s="26"/>
      <c r="B36" s="83" t="s">
        <v>132</v>
      </c>
      <c r="C36" s="32" t="str">
        <f>'2.1.4.5'!B6</f>
        <v>2.1.4.5. Evaluarea și optimizarea condițiilor de trai (reparații și dotări) în Serviciul social Centrul de reabilitare pentru copiii cu dizabilități „Casa Speranței” (1.4.7).</v>
      </c>
      <c r="D36" s="67">
        <f>'2.1.4.5'!G63</f>
        <v>0</v>
      </c>
      <c r="E36" s="67">
        <f>'2.1.4.5'!H63</f>
        <v>0</v>
      </c>
      <c r="F36" s="67">
        <f>'2.1.4.5'!I63</f>
        <v>0</v>
      </c>
      <c r="G36" s="67">
        <f>'2.1.4.5'!J63</f>
        <v>0</v>
      </c>
      <c r="H36" s="67">
        <f>'2.1.4.5'!K63</f>
        <v>0</v>
      </c>
      <c r="I36" s="67">
        <f>'2.1.4.5'!L63</f>
        <v>0</v>
      </c>
      <c r="J36" s="67">
        <f>'2.1.4.5'!M63</f>
        <v>0</v>
      </c>
      <c r="K36" s="67">
        <f>'2.1.4.5'!N63</f>
        <v>0</v>
      </c>
      <c r="L36" s="67">
        <f>'2.1.4.5'!O63</f>
        <v>0</v>
      </c>
      <c r="M36" s="67">
        <f>'2.1.4.5'!P63</f>
        <v>0</v>
      </c>
      <c r="N36" s="67">
        <f>'2.1.4.5'!Q63</f>
        <v>0</v>
      </c>
      <c r="O36" s="67">
        <f>'2.1.4.5'!R63</f>
        <v>0</v>
      </c>
      <c r="P36" s="67">
        <f>'2.1.4.5'!S63</f>
        <v>0</v>
      </c>
      <c r="Q36" s="67">
        <f>'2.1.4.5'!T63</f>
        <v>0</v>
      </c>
      <c r="R36" s="67">
        <f>'2.1.4.5'!U63</f>
        <v>0</v>
      </c>
      <c r="S36" s="67">
        <f>'2.1.4.5'!V63</f>
        <v>0</v>
      </c>
      <c r="T36" s="67">
        <f>'2.1.4.5'!W63</f>
        <v>0</v>
      </c>
      <c r="U36" s="67">
        <f>'2.1.4.5'!X63</f>
        <v>0</v>
      </c>
      <c r="V36" s="67">
        <f>'2.1.4.5'!Y63</f>
        <v>0</v>
      </c>
      <c r="W36" s="67">
        <f>'2.1.4.5'!Z63</f>
        <v>0</v>
      </c>
      <c r="X36" s="67">
        <f>'2.1.4.5'!AA63</f>
        <v>0</v>
      </c>
      <c r="Y36" s="67">
        <f>'2.1.4.5'!AB63</f>
        <v>0</v>
      </c>
      <c r="Z36" s="67">
        <f>'2.1.4.5'!AC63</f>
        <v>0</v>
      </c>
      <c r="AA36" s="67">
        <f>'2.1.4.5'!AD63</f>
        <v>0</v>
      </c>
      <c r="AB36" s="44"/>
    </row>
    <row r="37" spans="1:28" s="95" customFormat="1" ht="12" x14ac:dyDescent="0.2">
      <c r="A37" s="26"/>
      <c r="B37" s="70" t="s">
        <v>82</v>
      </c>
      <c r="C37" s="74"/>
      <c r="D37" s="77">
        <f>D38+D43+D48</f>
        <v>1767102.5</v>
      </c>
      <c r="E37" s="77">
        <f t="shared" ref="E37:AA37" si="5">E38+E43+E48</f>
        <v>1367102.5</v>
      </c>
      <c r="F37" s="77">
        <f t="shared" si="5"/>
        <v>0</v>
      </c>
      <c r="G37" s="77">
        <f t="shared" si="5"/>
        <v>400000</v>
      </c>
      <c r="H37" s="77">
        <f t="shared" ca="1" si="5"/>
        <v>1767102.5</v>
      </c>
      <c r="I37" s="77">
        <f t="shared" si="5"/>
        <v>0</v>
      </c>
      <c r="J37" s="77">
        <f t="shared" si="5"/>
        <v>0</v>
      </c>
      <c r="K37" s="77">
        <f t="shared" ca="1" si="5"/>
        <v>1767102.5</v>
      </c>
      <c r="L37" s="77">
        <f t="shared" si="5"/>
        <v>362500</v>
      </c>
      <c r="M37" s="77">
        <f t="shared" si="5"/>
        <v>0</v>
      </c>
      <c r="N37" s="77">
        <f t="shared" si="5"/>
        <v>0</v>
      </c>
      <c r="O37" s="77">
        <f t="shared" si="5"/>
        <v>112500</v>
      </c>
      <c r="P37" s="77">
        <f t="shared" si="5"/>
        <v>673202.5</v>
      </c>
      <c r="Q37" s="77">
        <f t="shared" si="5"/>
        <v>410702.5</v>
      </c>
      <c r="R37" s="77">
        <f t="shared" si="5"/>
        <v>0</v>
      </c>
      <c r="S37" s="77">
        <f t="shared" si="5"/>
        <v>262500</v>
      </c>
      <c r="T37" s="77">
        <f t="shared" si="5"/>
        <v>389800</v>
      </c>
      <c r="U37" s="77">
        <f t="shared" si="5"/>
        <v>389800</v>
      </c>
      <c r="V37" s="77">
        <f t="shared" si="5"/>
        <v>0</v>
      </c>
      <c r="W37" s="77">
        <f t="shared" si="5"/>
        <v>0</v>
      </c>
      <c r="X37" s="77">
        <f t="shared" si="5"/>
        <v>373200</v>
      </c>
      <c r="Y37" s="77">
        <f t="shared" si="5"/>
        <v>316600</v>
      </c>
      <c r="Z37" s="77">
        <f t="shared" si="5"/>
        <v>0</v>
      </c>
      <c r="AA37" s="77">
        <f t="shared" si="5"/>
        <v>0</v>
      </c>
      <c r="AB37" s="44"/>
    </row>
    <row r="38" spans="1:28" s="95" customFormat="1" ht="12" x14ac:dyDescent="0.2">
      <c r="A38" s="26"/>
      <c r="B38" s="107" t="s">
        <v>83</v>
      </c>
      <c r="C38" s="74"/>
      <c r="D38" s="163">
        <f>D39+D40+D41+D42</f>
        <v>342302.5</v>
      </c>
      <c r="E38" s="163">
        <f t="shared" ref="E38:AA38" si="6">E39+E40+E41+E42</f>
        <v>217302.5</v>
      </c>
      <c r="F38" s="163">
        <f t="shared" si="6"/>
        <v>0</v>
      </c>
      <c r="G38" s="163">
        <f t="shared" si="6"/>
        <v>125000</v>
      </c>
      <c r="H38" s="163">
        <f t="shared" ca="1" si="6"/>
        <v>342302.5</v>
      </c>
      <c r="I38" s="163">
        <f t="shared" si="6"/>
        <v>0</v>
      </c>
      <c r="J38" s="163">
        <f t="shared" si="6"/>
        <v>0</v>
      </c>
      <c r="K38" s="163">
        <f t="shared" ca="1" si="6"/>
        <v>342302.5</v>
      </c>
      <c r="L38" s="163">
        <f t="shared" si="6"/>
        <v>62500</v>
      </c>
      <c r="M38" s="163">
        <f t="shared" si="6"/>
        <v>0</v>
      </c>
      <c r="N38" s="163">
        <f t="shared" si="6"/>
        <v>0</v>
      </c>
      <c r="O38" s="163">
        <f t="shared" si="6"/>
        <v>62500</v>
      </c>
      <c r="P38" s="163">
        <f t="shared" si="6"/>
        <v>223202.5</v>
      </c>
      <c r="Q38" s="163">
        <f t="shared" si="6"/>
        <v>160702.5</v>
      </c>
      <c r="R38" s="163">
        <f t="shared" si="6"/>
        <v>0</v>
      </c>
      <c r="S38" s="163">
        <f t="shared" si="6"/>
        <v>62500</v>
      </c>
      <c r="T38" s="163">
        <f t="shared" si="6"/>
        <v>46600</v>
      </c>
      <c r="U38" s="163">
        <f t="shared" si="6"/>
        <v>46600</v>
      </c>
      <c r="V38" s="163">
        <f t="shared" si="6"/>
        <v>0</v>
      </c>
      <c r="W38" s="163">
        <f t="shared" si="6"/>
        <v>0</v>
      </c>
      <c r="X38" s="163">
        <f t="shared" si="6"/>
        <v>10000</v>
      </c>
      <c r="Y38" s="163">
        <f t="shared" si="6"/>
        <v>10000</v>
      </c>
      <c r="Z38" s="163">
        <f t="shared" si="6"/>
        <v>0</v>
      </c>
      <c r="AA38" s="163">
        <f t="shared" si="6"/>
        <v>0</v>
      </c>
      <c r="AB38" s="44"/>
    </row>
    <row r="39" spans="1:28" s="95" customFormat="1" ht="24" x14ac:dyDescent="0.2">
      <c r="A39" s="26"/>
      <c r="B39" s="29" t="s">
        <v>86</v>
      </c>
      <c r="C39" s="31" t="str">
        <f>'2.2.1.1'!B6</f>
        <v>2.2.1.1 Identificarea și evaluarea necesităților de asigurare consultării și participării copilului, tînărului cu recomandări</v>
      </c>
      <c r="D39" s="66">
        <f>'2.2.1.1'!G63</f>
        <v>67702.5</v>
      </c>
      <c r="E39" s="66">
        <f>'2.2.1.1'!H63</f>
        <v>5202.5</v>
      </c>
      <c r="F39" s="66">
        <f>'2.2.1.1'!I63</f>
        <v>0</v>
      </c>
      <c r="G39" s="66">
        <f>'2.2.1.1'!J63</f>
        <v>62500</v>
      </c>
      <c r="H39" s="66">
        <f>'2.2.1.1'!K63</f>
        <v>0</v>
      </c>
      <c r="I39" s="66">
        <f>'2.2.1.1'!L63</f>
        <v>0</v>
      </c>
      <c r="J39" s="66">
        <f>'2.2.1.1'!M63</f>
        <v>0</v>
      </c>
      <c r="K39" s="66">
        <f>'2.2.1.1'!N63</f>
        <v>0</v>
      </c>
      <c r="L39" s="66">
        <f>'2.2.1.1'!O63</f>
        <v>62500</v>
      </c>
      <c r="M39" s="66">
        <f>'2.2.1.1'!P63</f>
        <v>0</v>
      </c>
      <c r="N39" s="66">
        <f>'2.2.1.1'!Q63</f>
        <v>0</v>
      </c>
      <c r="O39" s="66">
        <f>'2.2.1.1'!R63</f>
        <v>62500</v>
      </c>
      <c r="P39" s="66">
        <f>'2.2.1.1'!S63</f>
        <v>5202.5</v>
      </c>
      <c r="Q39" s="66">
        <f>'2.2.1.1'!T63</f>
        <v>5202.5</v>
      </c>
      <c r="R39" s="66">
        <f>'2.2.1.1'!U63</f>
        <v>0</v>
      </c>
      <c r="S39" s="66">
        <f>'2.2.1.1'!V63</f>
        <v>0</v>
      </c>
      <c r="T39" s="66">
        <f>'2.2.1.1'!W63</f>
        <v>0</v>
      </c>
      <c r="U39" s="66">
        <f>'2.2.1.1'!X63</f>
        <v>0</v>
      </c>
      <c r="V39" s="66">
        <f>'2.2.1.1'!Y63</f>
        <v>0</v>
      </c>
      <c r="W39" s="66">
        <f>'2.2.1.1'!Z63</f>
        <v>0</v>
      </c>
      <c r="X39" s="66">
        <f>'2.2.1.1'!AA63</f>
        <v>0</v>
      </c>
      <c r="Y39" s="66">
        <f>'2.2.1.1'!AB63</f>
        <v>0</v>
      </c>
      <c r="Z39" s="66">
        <f>'2.2.1.1'!AC63</f>
        <v>0</v>
      </c>
      <c r="AA39" s="66">
        <f>'2.2.1.1'!AD63</f>
        <v>0</v>
      </c>
      <c r="AB39" s="44"/>
    </row>
    <row r="40" spans="1:28" s="95" customFormat="1" ht="36" x14ac:dyDescent="0.2">
      <c r="A40" s="26"/>
      <c r="B40" s="29" t="s">
        <v>87</v>
      </c>
      <c r="C40" s="31" t="str">
        <f>'2.2.1.2'!B6</f>
        <v>2.2.1.2 Desfășurarea sondajului/chestionării privind formarea deprinderilor de consultare și participare a copilului, tînărului în procesele decizionale relevante. Elaborarea modulului de formare a deprinderilor date.</v>
      </c>
      <c r="D40" s="66">
        <f>'2.2.1.2'!G63</f>
        <v>120500</v>
      </c>
      <c r="E40" s="66">
        <f>'2.2.1.2'!H63</f>
        <v>120500</v>
      </c>
      <c r="F40" s="66">
        <f>'2.2.1.2'!I63</f>
        <v>0</v>
      </c>
      <c r="G40" s="66">
        <f>'2.2.1.2'!J63</f>
        <v>0</v>
      </c>
      <c r="H40" s="66">
        <f>'2.2.1.2'!K63</f>
        <v>0</v>
      </c>
      <c r="I40" s="66">
        <f>'2.2.1.2'!L63</f>
        <v>0</v>
      </c>
      <c r="J40" s="66">
        <f>'2.2.1.2'!M63</f>
        <v>0</v>
      </c>
      <c r="K40" s="66">
        <f>'2.2.1.2'!N63</f>
        <v>0</v>
      </c>
      <c r="L40" s="66">
        <f>'2.2.1.2'!O63</f>
        <v>0</v>
      </c>
      <c r="M40" s="66">
        <f>'2.2.1.2'!P63</f>
        <v>0</v>
      </c>
      <c r="N40" s="66">
        <f>'2.2.1.2'!Q63</f>
        <v>0</v>
      </c>
      <c r="O40" s="66">
        <f>'2.2.1.2'!R63</f>
        <v>0</v>
      </c>
      <c r="P40" s="66">
        <f>'2.2.1.2'!S63</f>
        <v>120500</v>
      </c>
      <c r="Q40" s="66">
        <f>'2.2.1.2'!T63</f>
        <v>120500</v>
      </c>
      <c r="R40" s="66">
        <f>'2.2.1.2'!U63</f>
        <v>0</v>
      </c>
      <c r="S40" s="66">
        <f>'2.2.1.2'!V63</f>
        <v>0</v>
      </c>
      <c r="T40" s="66">
        <f>'2.2.1.2'!W63</f>
        <v>0</v>
      </c>
      <c r="U40" s="66">
        <f>'2.2.1.2'!X63</f>
        <v>0</v>
      </c>
      <c r="V40" s="66">
        <f>'2.2.1.2'!Y63</f>
        <v>0</v>
      </c>
      <c r="W40" s="66">
        <f>'2.2.1.2'!Z63</f>
        <v>0</v>
      </c>
      <c r="X40" s="66">
        <f>'2.2.1.2'!AA63</f>
        <v>0</v>
      </c>
      <c r="Y40" s="66">
        <f>'2.2.1.2'!AB63</f>
        <v>0</v>
      </c>
      <c r="Z40" s="66">
        <f>'2.2.1.2'!AC63</f>
        <v>0</v>
      </c>
      <c r="AA40" s="66">
        <f>'2.2.1.2'!AD63</f>
        <v>0</v>
      </c>
      <c r="AB40" s="44"/>
    </row>
    <row r="41" spans="1:28" s="95" customFormat="1" ht="36" x14ac:dyDescent="0.2">
      <c r="A41" s="26"/>
      <c r="B41" s="29" t="s">
        <v>90</v>
      </c>
      <c r="C41" s="31" t="str">
        <f>'2.2.1.3'!B6</f>
        <v xml:space="preserve">2.2.1.3 Desfășurarea instruirilor interactive, inclusiv prin platforma online, pentru copii și tineri privind procesele decizionale relevante. Implicarea în acțiuni practice de formulare a opiniilor și participare la ședințele decizionale </v>
      </c>
      <c r="D41" s="66">
        <f>'2.2.1.3'!G63</f>
        <v>99100</v>
      </c>
      <c r="E41" s="66">
        <f>'2.2.1.3'!H63</f>
        <v>36600</v>
      </c>
      <c r="F41" s="66">
        <f>'2.2.1.3'!I63</f>
        <v>0</v>
      </c>
      <c r="G41" s="66">
        <f>'2.2.1.3'!J63</f>
        <v>62500</v>
      </c>
      <c r="H41" s="66">
        <f ca="1">'2.2.1.3'!K63</f>
        <v>0</v>
      </c>
      <c r="I41" s="66">
        <f>'2.2.1.3'!L63</f>
        <v>0</v>
      </c>
      <c r="J41" s="66">
        <f>'2.2.1.3'!M63</f>
        <v>0</v>
      </c>
      <c r="K41" s="66">
        <f ca="1">'2.2.1.3'!N63</f>
        <v>0</v>
      </c>
      <c r="L41" s="66">
        <f>'2.2.1.3'!O63</f>
        <v>0</v>
      </c>
      <c r="M41" s="66">
        <f>'2.2.1.3'!P63</f>
        <v>0</v>
      </c>
      <c r="N41" s="66">
        <f>'2.2.1.3'!Q63</f>
        <v>0</v>
      </c>
      <c r="O41" s="66">
        <f>'2.2.1.3'!R63</f>
        <v>0</v>
      </c>
      <c r="P41" s="66">
        <f>'2.2.1.3'!S63</f>
        <v>62500</v>
      </c>
      <c r="Q41" s="66">
        <f>'2.2.1.3'!T63</f>
        <v>0</v>
      </c>
      <c r="R41" s="66">
        <f>'2.2.1.3'!U63</f>
        <v>0</v>
      </c>
      <c r="S41" s="66">
        <f>'2.2.1.3'!V63</f>
        <v>62500</v>
      </c>
      <c r="T41" s="66">
        <f>'2.2.1.3'!W63</f>
        <v>36600</v>
      </c>
      <c r="U41" s="66">
        <f>'2.2.1.3'!X63</f>
        <v>36600</v>
      </c>
      <c r="V41" s="66">
        <f>'2.2.1.3'!Y63</f>
        <v>0</v>
      </c>
      <c r="W41" s="66">
        <f>'2.2.1.3'!Z63</f>
        <v>0</v>
      </c>
      <c r="X41" s="66">
        <f>'2.2.1.3'!AA63</f>
        <v>0</v>
      </c>
      <c r="Y41" s="66">
        <f>'2.2.1.3'!AB63</f>
        <v>0</v>
      </c>
      <c r="Z41" s="66">
        <f>'2.2.1.3'!AC63</f>
        <v>0</v>
      </c>
      <c r="AA41" s="66">
        <f>'2.2.1.3'!AD63</f>
        <v>0</v>
      </c>
      <c r="AB41" s="44"/>
    </row>
    <row r="42" spans="1:28" s="95" customFormat="1" ht="36" x14ac:dyDescent="0.2">
      <c r="A42" s="26"/>
      <c r="B42" s="29" t="s">
        <v>133</v>
      </c>
      <c r="C42" s="31" t="str">
        <f>'2.2.1.4'!B6</f>
        <v>2.2.1.4 Crearea subpaginii web a primăriei și CMC privind necesitățile tinerilor în formula accesibilă și interactivă, care facilitează consultările și expunerea opiniilor copiilor și tinerilor în procesul decizional</v>
      </c>
      <c r="D42" s="66">
        <f>'2.2.1.4'!G63</f>
        <v>55000</v>
      </c>
      <c r="E42" s="66">
        <f>'2.2.1.4'!H63</f>
        <v>55000</v>
      </c>
      <c r="F42" s="66">
        <f>'2.2.1.4'!I63</f>
        <v>0</v>
      </c>
      <c r="G42" s="66">
        <f>'2.2.1.4'!J63</f>
        <v>0</v>
      </c>
      <c r="H42" s="66">
        <f>'2.2.1.4'!K63</f>
        <v>0</v>
      </c>
      <c r="I42" s="66">
        <f>'2.2.1.4'!L63</f>
        <v>0</v>
      </c>
      <c r="J42" s="66">
        <f>'2.2.1.4'!M63</f>
        <v>0</v>
      </c>
      <c r="K42" s="66">
        <f>'2.2.1.4'!N63</f>
        <v>0</v>
      </c>
      <c r="L42" s="66">
        <f>'2.2.1.4'!O63</f>
        <v>0</v>
      </c>
      <c r="M42" s="66">
        <f>'2.2.1.4'!P63</f>
        <v>0</v>
      </c>
      <c r="N42" s="66">
        <f>'2.2.1.4'!Q63</f>
        <v>0</v>
      </c>
      <c r="O42" s="66">
        <f>'2.2.1.4'!R63</f>
        <v>0</v>
      </c>
      <c r="P42" s="66">
        <f>'2.2.1.4'!S63</f>
        <v>35000</v>
      </c>
      <c r="Q42" s="66">
        <f>'2.2.1.4'!T63</f>
        <v>35000</v>
      </c>
      <c r="R42" s="66">
        <f>'2.2.1.4'!U63</f>
        <v>0</v>
      </c>
      <c r="S42" s="66">
        <f>'2.2.1.4'!V63</f>
        <v>0</v>
      </c>
      <c r="T42" s="66">
        <f>'2.2.1.4'!W63</f>
        <v>10000</v>
      </c>
      <c r="U42" s="66">
        <f>'2.2.1.4'!X63</f>
        <v>10000</v>
      </c>
      <c r="V42" s="66">
        <f>'2.2.1.4'!Y63</f>
        <v>0</v>
      </c>
      <c r="W42" s="66">
        <f>'2.2.1.4'!Z63</f>
        <v>0</v>
      </c>
      <c r="X42" s="66">
        <f>'2.2.1.4'!AA63</f>
        <v>10000</v>
      </c>
      <c r="Y42" s="66">
        <f>'2.2.1.4'!AB63</f>
        <v>10000</v>
      </c>
      <c r="Z42" s="66">
        <f>'2.2.1.4'!AC63</f>
        <v>0</v>
      </c>
      <c r="AA42" s="66">
        <f>'2.2.1.4'!AD63</f>
        <v>0</v>
      </c>
      <c r="AB42" s="44"/>
    </row>
    <row r="43" spans="1:28" s="95" customFormat="1" ht="12" x14ac:dyDescent="0.2">
      <c r="A43" s="26"/>
      <c r="B43" s="108" t="s">
        <v>84</v>
      </c>
      <c r="C43" s="31"/>
      <c r="D43" s="162">
        <f>D44+D45+D46+D47</f>
        <v>325700</v>
      </c>
      <c r="E43" s="162">
        <f t="shared" ref="E43:AA43" si="7">E44+E45+E46+E47</f>
        <v>113200</v>
      </c>
      <c r="F43" s="162">
        <f t="shared" si="7"/>
        <v>0</v>
      </c>
      <c r="G43" s="162">
        <f t="shared" si="7"/>
        <v>212500</v>
      </c>
      <c r="H43" s="162">
        <f t="shared" ca="1" si="7"/>
        <v>325700</v>
      </c>
      <c r="I43" s="162">
        <f t="shared" si="7"/>
        <v>0</v>
      </c>
      <c r="J43" s="162">
        <f t="shared" si="7"/>
        <v>0</v>
      </c>
      <c r="K43" s="162">
        <f t="shared" ca="1" si="7"/>
        <v>325700</v>
      </c>
      <c r="L43" s="162">
        <f t="shared" si="7"/>
        <v>50000</v>
      </c>
      <c r="M43" s="162">
        <f t="shared" si="7"/>
        <v>0</v>
      </c>
      <c r="N43" s="162">
        <f t="shared" si="7"/>
        <v>0</v>
      </c>
      <c r="O43" s="162">
        <f t="shared" si="7"/>
        <v>50000</v>
      </c>
      <c r="P43" s="162">
        <f t="shared" si="7"/>
        <v>137500</v>
      </c>
      <c r="Q43" s="162">
        <f t="shared" si="7"/>
        <v>0</v>
      </c>
      <c r="R43" s="162">
        <f t="shared" si="7"/>
        <v>0</v>
      </c>
      <c r="S43" s="162">
        <f t="shared" si="7"/>
        <v>137500</v>
      </c>
      <c r="T43" s="162">
        <f t="shared" si="7"/>
        <v>56600</v>
      </c>
      <c r="U43" s="162">
        <f t="shared" si="7"/>
        <v>56600</v>
      </c>
      <c r="V43" s="162">
        <f t="shared" si="7"/>
        <v>0</v>
      </c>
      <c r="W43" s="162">
        <f t="shared" si="7"/>
        <v>0</v>
      </c>
      <c r="X43" s="162">
        <f t="shared" si="7"/>
        <v>113200</v>
      </c>
      <c r="Y43" s="162">
        <f t="shared" si="7"/>
        <v>56600</v>
      </c>
      <c r="Z43" s="162">
        <f t="shared" si="7"/>
        <v>0</v>
      </c>
      <c r="AA43" s="162">
        <f t="shared" si="7"/>
        <v>0</v>
      </c>
      <c r="AB43" s="44"/>
    </row>
    <row r="44" spans="1:28" s="95" customFormat="1" ht="36" x14ac:dyDescent="0.2">
      <c r="A44" s="26"/>
      <c r="B44" s="29" t="s">
        <v>55</v>
      </c>
      <c r="C44" s="31" t="str">
        <f>'2.2.2.1'!B6</f>
        <v>2.2.2.1 Evaluarea implementării reglementărilor privind consultarea și participarea copiilor, tinerilor în procese decizionale și calitatea serviciilor publice (educaționale, sociale, etc), cu recomandări</v>
      </c>
      <c r="D44" s="66">
        <f>'2.2.2.1'!G63</f>
        <v>50000</v>
      </c>
      <c r="E44" s="66">
        <f>'2.2.2.1'!H63</f>
        <v>0</v>
      </c>
      <c r="F44" s="66">
        <f>'2.2.2.1'!I63</f>
        <v>0</v>
      </c>
      <c r="G44" s="66">
        <f>'2.2.2.1'!J63</f>
        <v>50000</v>
      </c>
      <c r="H44" s="66">
        <f>'2.2.2.1'!K63</f>
        <v>0</v>
      </c>
      <c r="I44" s="66">
        <f>'2.2.2.1'!L63</f>
        <v>0</v>
      </c>
      <c r="J44" s="66">
        <f>'2.2.2.1'!M63</f>
        <v>0</v>
      </c>
      <c r="K44" s="66">
        <f>'2.2.2.1'!N63</f>
        <v>0</v>
      </c>
      <c r="L44" s="66">
        <f>'2.2.2.1'!O63</f>
        <v>50000</v>
      </c>
      <c r="M44" s="66">
        <f>'2.2.2.1'!P63</f>
        <v>0</v>
      </c>
      <c r="N44" s="66">
        <f>'2.2.2.1'!Q63</f>
        <v>0</v>
      </c>
      <c r="O44" s="66">
        <f>'2.2.2.1'!R63</f>
        <v>50000</v>
      </c>
      <c r="P44" s="66">
        <f>'2.2.2.1'!S63</f>
        <v>0</v>
      </c>
      <c r="Q44" s="66">
        <f>'2.2.2.1'!T63</f>
        <v>0</v>
      </c>
      <c r="R44" s="66">
        <f>'2.2.2.1'!U63</f>
        <v>0</v>
      </c>
      <c r="S44" s="66">
        <f>'2.2.2.1'!V63</f>
        <v>0</v>
      </c>
      <c r="T44" s="66">
        <f>'2.2.2.1'!W63</f>
        <v>0</v>
      </c>
      <c r="U44" s="66">
        <f>'2.2.2.1'!X63</f>
        <v>0</v>
      </c>
      <c r="V44" s="66">
        <f>'2.2.2.1'!Y63</f>
        <v>0</v>
      </c>
      <c r="W44" s="66">
        <f>'2.2.2.1'!Z63</f>
        <v>0</v>
      </c>
      <c r="X44" s="66">
        <f>'2.2.2.1'!AA63</f>
        <v>0</v>
      </c>
      <c r="Y44" s="66">
        <f>'2.2.2.1'!AB63</f>
        <v>0</v>
      </c>
      <c r="Z44" s="66">
        <f>'2.2.2.1'!AC63</f>
        <v>0</v>
      </c>
      <c r="AA44" s="66">
        <f>'2.2.2.1'!AD63</f>
        <v>0</v>
      </c>
      <c r="AB44" s="44"/>
    </row>
    <row r="45" spans="1:28" s="95" customFormat="1" ht="24" x14ac:dyDescent="0.2">
      <c r="A45" s="26"/>
      <c r="B45" s="29" t="s">
        <v>56</v>
      </c>
      <c r="C45" s="31" t="str">
        <f>'2.2.2.2'!B6</f>
        <v xml:space="preserve">2.2.2.2 Elaborarea reglementărilor, instrumentelor și procedurilor interne în baza recomandărilor </v>
      </c>
      <c r="D45" s="66">
        <f>'2.2.2.2'!G63</f>
        <v>75000</v>
      </c>
      <c r="E45" s="66">
        <f>'2.2.2.2'!H63</f>
        <v>0</v>
      </c>
      <c r="F45" s="66">
        <f>'2.2.2.2'!I63</f>
        <v>0</v>
      </c>
      <c r="G45" s="66">
        <f>'2.2.2.2'!J63</f>
        <v>75000</v>
      </c>
      <c r="H45" s="66">
        <f>'2.2.2.2'!K63</f>
        <v>0</v>
      </c>
      <c r="I45" s="66">
        <f>'2.2.2.2'!L63</f>
        <v>0</v>
      </c>
      <c r="J45" s="66">
        <f>'2.2.2.2'!M63</f>
        <v>0</v>
      </c>
      <c r="K45" s="66">
        <f>'2.2.2.2'!N63</f>
        <v>0</v>
      </c>
      <c r="L45" s="66">
        <f>'2.2.2.2'!O63</f>
        <v>0</v>
      </c>
      <c r="M45" s="66">
        <f>'2.2.2.2'!P63</f>
        <v>0</v>
      </c>
      <c r="N45" s="66">
        <f>'2.2.2.2'!Q63</f>
        <v>0</v>
      </c>
      <c r="O45" s="66">
        <f>'2.2.2.2'!R63</f>
        <v>0</v>
      </c>
      <c r="P45" s="66">
        <f>'2.2.2.2'!S63</f>
        <v>75000</v>
      </c>
      <c r="Q45" s="66">
        <f>'2.2.2.2'!T63</f>
        <v>0</v>
      </c>
      <c r="R45" s="66">
        <f>'2.2.2.2'!U63</f>
        <v>0</v>
      </c>
      <c r="S45" s="66">
        <f>'2.2.2.2'!V63</f>
        <v>75000</v>
      </c>
      <c r="T45" s="66">
        <f>'2.2.2.2'!W63</f>
        <v>0</v>
      </c>
      <c r="U45" s="66">
        <f>'2.2.2.2'!X63</f>
        <v>0</v>
      </c>
      <c r="V45" s="66">
        <f>'2.2.2.2'!Y63</f>
        <v>0</v>
      </c>
      <c r="W45" s="66">
        <f>'2.2.2.2'!Z63</f>
        <v>0</v>
      </c>
      <c r="X45" s="66">
        <f>'2.2.2.2'!AA63</f>
        <v>0</v>
      </c>
      <c r="Y45" s="66">
        <f>'2.2.2.2'!AB63</f>
        <v>0</v>
      </c>
      <c r="Z45" s="66">
        <f>'2.2.2.2'!AC63</f>
        <v>0</v>
      </c>
      <c r="AA45" s="66">
        <f>'2.2.2.2'!AD63</f>
        <v>0</v>
      </c>
      <c r="AB45" s="44"/>
    </row>
    <row r="46" spans="1:28" s="95" customFormat="1" ht="24" x14ac:dyDescent="0.2">
      <c r="A46" s="26"/>
      <c r="B46" s="29" t="s">
        <v>134</v>
      </c>
      <c r="C46" s="31" t="str">
        <f>'2.2.2.3'!B6</f>
        <v xml:space="preserve">2.2.2.3 Instruirea copiilor în realizarea dreptului la participare și consultare în cadrul centrelor de educație extrașcolară, centrelor comunitare </v>
      </c>
      <c r="D46" s="66">
        <f>'2.2.2.3'!G63</f>
        <v>200700</v>
      </c>
      <c r="E46" s="66">
        <f>'2.2.2.3'!H63</f>
        <v>113200</v>
      </c>
      <c r="F46" s="66">
        <f>'2.2.2.3'!I63</f>
        <v>0</v>
      </c>
      <c r="G46" s="66">
        <f>'2.2.2.3'!J63</f>
        <v>87500</v>
      </c>
      <c r="H46" s="66">
        <f ca="1">'2.2.2.3'!K63</f>
        <v>0</v>
      </c>
      <c r="I46" s="66">
        <f>'2.2.2.3'!L63</f>
        <v>0</v>
      </c>
      <c r="J46" s="66">
        <f>'2.2.2.3'!M63</f>
        <v>0</v>
      </c>
      <c r="K46" s="66">
        <f ca="1">'2.2.2.3'!N63</f>
        <v>0</v>
      </c>
      <c r="L46" s="66">
        <f>'2.2.2.3'!O63</f>
        <v>0</v>
      </c>
      <c r="M46" s="66">
        <f>'2.2.2.3'!P63</f>
        <v>0</v>
      </c>
      <c r="N46" s="66">
        <f>'2.2.2.3'!Q63</f>
        <v>0</v>
      </c>
      <c r="O46" s="66">
        <f>'2.2.2.3'!R63</f>
        <v>0</v>
      </c>
      <c r="P46" s="66">
        <f>'2.2.2.3'!S63</f>
        <v>62500</v>
      </c>
      <c r="Q46" s="66">
        <f>'2.2.2.3'!T63</f>
        <v>0</v>
      </c>
      <c r="R46" s="66">
        <f>'2.2.2.3'!U63</f>
        <v>0</v>
      </c>
      <c r="S46" s="66">
        <f>'2.2.2.3'!V63</f>
        <v>62500</v>
      </c>
      <c r="T46" s="66">
        <f>'2.2.2.3'!W63</f>
        <v>56600</v>
      </c>
      <c r="U46" s="66">
        <f>'2.2.2.3'!X63</f>
        <v>56600</v>
      </c>
      <c r="V46" s="66">
        <f>'2.2.2.3'!Y63</f>
        <v>0</v>
      </c>
      <c r="W46" s="66">
        <f>'2.2.2.3'!Z63</f>
        <v>0</v>
      </c>
      <c r="X46" s="66">
        <f>'2.2.2.3'!AA63</f>
        <v>113200</v>
      </c>
      <c r="Y46" s="66">
        <f>'2.2.2.3'!AB63</f>
        <v>56600</v>
      </c>
      <c r="Z46" s="66">
        <f>'2.2.2.3'!AC63</f>
        <v>0</v>
      </c>
      <c r="AA46" s="66">
        <f>'2.2.2.3'!AD63</f>
        <v>0</v>
      </c>
      <c r="AB46" s="44"/>
    </row>
    <row r="47" spans="1:28" s="95" customFormat="1" ht="48" x14ac:dyDescent="0.2">
      <c r="A47" s="26"/>
      <c r="B47" s="29" t="s">
        <v>135</v>
      </c>
      <c r="C47" s="31" t="str">
        <f>'2.2.2.4'!B6</f>
        <v>2.2.2.4 Susținerea activității Consiliului municipal al elevilor (30 copii) în vederea asigurării participării copiilor în procesele decizionale. Consolidarea rețelei consiliilor școlare. Crearea și consolidarea Consiliului consultativ al copilului. Consolidarea Consiliilor menționate în organizarea instruirilor și implicărilor în procesele decizionale relevante drepturilor acestora.</v>
      </c>
      <c r="D47" s="66">
        <f>'2.2.2.4'!G63</f>
        <v>0</v>
      </c>
      <c r="E47" s="66">
        <f>'2.2.2.4'!H63</f>
        <v>0</v>
      </c>
      <c r="F47" s="66">
        <f>'2.2.2.4'!I63</f>
        <v>0</v>
      </c>
      <c r="G47" s="66">
        <f>'2.2.2.4'!J63</f>
        <v>0</v>
      </c>
      <c r="H47" s="66">
        <f>'2.2.2.4'!K63</f>
        <v>0</v>
      </c>
      <c r="I47" s="66">
        <f>'2.2.2.4'!L63</f>
        <v>0</v>
      </c>
      <c r="J47" s="66">
        <f>'2.2.2.4'!M63</f>
        <v>0</v>
      </c>
      <c r="K47" s="66">
        <f>'2.2.2.4'!N63</f>
        <v>0</v>
      </c>
      <c r="L47" s="66">
        <f>'2.2.2.4'!O63</f>
        <v>0</v>
      </c>
      <c r="M47" s="66">
        <f>'2.2.2.4'!P63</f>
        <v>0</v>
      </c>
      <c r="N47" s="66">
        <f>'2.2.2.4'!Q63</f>
        <v>0</v>
      </c>
      <c r="O47" s="66">
        <f>'2.2.2.4'!R63</f>
        <v>0</v>
      </c>
      <c r="P47" s="66">
        <f>'2.2.2.4'!S63</f>
        <v>0</v>
      </c>
      <c r="Q47" s="66">
        <f>'2.2.2.4'!T63</f>
        <v>0</v>
      </c>
      <c r="R47" s="66">
        <f>'2.2.2.4'!U63</f>
        <v>0</v>
      </c>
      <c r="S47" s="66">
        <f>'2.2.2.4'!V63</f>
        <v>0</v>
      </c>
      <c r="T47" s="66">
        <f>'2.2.2.4'!W63</f>
        <v>0</v>
      </c>
      <c r="U47" s="66">
        <f>'2.2.2.4'!X63</f>
        <v>0</v>
      </c>
      <c r="V47" s="66">
        <f>'2.2.2.4'!Y63</f>
        <v>0</v>
      </c>
      <c r="W47" s="66">
        <f>'2.2.2.4'!Z63</f>
        <v>0</v>
      </c>
      <c r="X47" s="66">
        <f>'2.2.2.4'!AA63</f>
        <v>0</v>
      </c>
      <c r="Y47" s="66">
        <f>'2.2.2.4'!AB63</f>
        <v>0</v>
      </c>
      <c r="Z47" s="66">
        <f>'2.2.2.4'!AC63</f>
        <v>0</v>
      </c>
      <c r="AA47" s="66">
        <f>'2.2.2.4'!AD63</f>
        <v>0</v>
      </c>
      <c r="AB47" s="44"/>
    </row>
    <row r="48" spans="1:28" s="95" customFormat="1" ht="12" x14ac:dyDescent="0.2">
      <c r="A48" s="26"/>
      <c r="B48" s="108" t="s">
        <v>85</v>
      </c>
      <c r="C48" s="31"/>
      <c r="D48" s="162">
        <f>D49+D50+D51</f>
        <v>1099100</v>
      </c>
      <c r="E48" s="162">
        <f t="shared" ref="E48:AA48" si="8">E49+E50+E51</f>
        <v>1036600</v>
      </c>
      <c r="F48" s="162">
        <f t="shared" si="8"/>
        <v>0</v>
      </c>
      <c r="G48" s="162">
        <f t="shared" si="8"/>
        <v>62500</v>
      </c>
      <c r="H48" s="162">
        <f t="shared" ca="1" si="8"/>
        <v>1099100</v>
      </c>
      <c r="I48" s="162">
        <f t="shared" si="8"/>
        <v>0</v>
      </c>
      <c r="J48" s="162">
        <f t="shared" si="8"/>
        <v>0</v>
      </c>
      <c r="K48" s="162">
        <f t="shared" ca="1" si="8"/>
        <v>1099100</v>
      </c>
      <c r="L48" s="162">
        <f t="shared" si="8"/>
        <v>250000</v>
      </c>
      <c r="M48" s="162">
        <f t="shared" si="8"/>
        <v>0</v>
      </c>
      <c r="N48" s="162">
        <f t="shared" si="8"/>
        <v>0</v>
      </c>
      <c r="O48" s="162">
        <f t="shared" si="8"/>
        <v>0</v>
      </c>
      <c r="P48" s="162">
        <f t="shared" si="8"/>
        <v>312500</v>
      </c>
      <c r="Q48" s="162">
        <f t="shared" si="8"/>
        <v>250000</v>
      </c>
      <c r="R48" s="162">
        <f t="shared" si="8"/>
        <v>0</v>
      </c>
      <c r="S48" s="162">
        <f t="shared" si="8"/>
        <v>62500</v>
      </c>
      <c r="T48" s="162">
        <f t="shared" si="8"/>
        <v>286600</v>
      </c>
      <c r="U48" s="162">
        <f t="shared" si="8"/>
        <v>286600</v>
      </c>
      <c r="V48" s="162">
        <f t="shared" si="8"/>
        <v>0</v>
      </c>
      <c r="W48" s="162">
        <f t="shared" si="8"/>
        <v>0</v>
      </c>
      <c r="X48" s="162">
        <f t="shared" si="8"/>
        <v>250000</v>
      </c>
      <c r="Y48" s="162">
        <f t="shared" si="8"/>
        <v>250000</v>
      </c>
      <c r="Z48" s="162">
        <f t="shared" si="8"/>
        <v>0</v>
      </c>
      <c r="AA48" s="162">
        <f t="shared" si="8"/>
        <v>0</v>
      </c>
      <c r="AB48" s="44"/>
    </row>
    <row r="49" spans="1:28" s="95" customFormat="1" ht="24" x14ac:dyDescent="0.2">
      <c r="A49" s="26"/>
      <c r="B49" s="83" t="s">
        <v>88</v>
      </c>
      <c r="C49" s="31" t="str">
        <f>'2.2.3.1'!B6</f>
        <v>2.2.3.1 Elaborarea și adoptarea Deciziei CMC privind implicarea, consultarea și participarea copiilor și tinerilor în procesele decizionale relevante (1.2.3.2)</v>
      </c>
      <c r="D49" s="66">
        <f>'2.2.3.1'!G63</f>
        <v>0</v>
      </c>
      <c r="E49" s="66">
        <f>'2.2.3.1'!H63</f>
        <v>0</v>
      </c>
      <c r="F49" s="66">
        <f>'2.2.3.1'!I63</f>
        <v>0</v>
      </c>
      <c r="G49" s="66">
        <f>'2.2.3.1'!J63</f>
        <v>0</v>
      </c>
      <c r="H49" s="66">
        <f>'2.2.3.1'!K63</f>
        <v>0</v>
      </c>
      <c r="I49" s="66">
        <f>'2.2.3.1'!L63</f>
        <v>0</v>
      </c>
      <c r="J49" s="66">
        <f>'2.2.3.1'!M63</f>
        <v>0</v>
      </c>
      <c r="K49" s="66">
        <f>'2.2.3.1'!N63</f>
        <v>0</v>
      </c>
      <c r="L49" s="66">
        <f>'2.2.3.1'!O63</f>
        <v>0</v>
      </c>
      <c r="M49" s="66">
        <f>'2.2.3.1'!P63</f>
        <v>0</v>
      </c>
      <c r="N49" s="66">
        <f>'2.2.3.1'!Q63</f>
        <v>0</v>
      </c>
      <c r="O49" s="66">
        <f>'2.2.3.1'!R63</f>
        <v>0</v>
      </c>
      <c r="P49" s="66">
        <f>'2.2.3.1'!S63</f>
        <v>0</v>
      </c>
      <c r="Q49" s="66">
        <f>'2.2.3.1'!T63</f>
        <v>0</v>
      </c>
      <c r="R49" s="66">
        <f>'2.2.3.1'!U63</f>
        <v>0</v>
      </c>
      <c r="S49" s="66">
        <f>'2.2.3.1'!V63</f>
        <v>0</v>
      </c>
      <c r="T49" s="66">
        <f>'2.2.3.1'!W63</f>
        <v>0</v>
      </c>
      <c r="U49" s="66">
        <f>'2.2.3.1'!X63</f>
        <v>0</v>
      </c>
      <c r="V49" s="66">
        <f>'2.2.3.1'!Y63</f>
        <v>0</v>
      </c>
      <c r="W49" s="66">
        <f>'2.2.3.1'!Z63</f>
        <v>0</v>
      </c>
      <c r="X49" s="66">
        <f>'2.2.3.1'!AA63</f>
        <v>0</v>
      </c>
      <c r="Y49" s="66">
        <f>'2.2.3.1'!AB63</f>
        <v>0</v>
      </c>
      <c r="Z49" s="66">
        <f>'2.2.3.1'!AC63</f>
        <v>0</v>
      </c>
      <c r="AA49" s="66">
        <f>'2.2.3.1'!AD63</f>
        <v>0</v>
      </c>
      <c r="AB49" s="44"/>
    </row>
    <row r="50" spans="1:28" s="95" customFormat="1" ht="36" x14ac:dyDescent="0.2">
      <c r="A50" s="26"/>
      <c r="B50" s="83" t="s">
        <v>89</v>
      </c>
      <c r="C50" s="31" t="str">
        <f>'2.2.3.2'!B6</f>
        <v>2.2.3.2 Organizarea instruirilor copiilor și tinerilor prin intermediul activității Consiliilor elevilor, copilului, tinerilor privind consultarea,  participarea și implicarea acestora cu referire la  proiectele de decizii relevante, inclusiv privind procesul bugetar</v>
      </c>
      <c r="D50" s="66">
        <f>'2.2.3.2'!G62</f>
        <v>99100</v>
      </c>
      <c r="E50" s="66">
        <f>'2.2.3.2'!H62</f>
        <v>36600</v>
      </c>
      <c r="F50" s="66">
        <f>'2.2.3.2'!I62</f>
        <v>0</v>
      </c>
      <c r="G50" s="66">
        <f>'2.2.3.2'!J62</f>
        <v>62500</v>
      </c>
      <c r="H50" s="66">
        <f ca="1">'2.2.3.2'!K62</f>
        <v>0</v>
      </c>
      <c r="I50" s="66">
        <f>'2.2.3.2'!L62</f>
        <v>0</v>
      </c>
      <c r="J50" s="66">
        <f>'2.2.3.2'!M62</f>
        <v>0</v>
      </c>
      <c r="K50" s="66">
        <f ca="1">'2.2.3.2'!N62</f>
        <v>0</v>
      </c>
      <c r="L50" s="66">
        <f>'2.2.3.2'!O62</f>
        <v>0</v>
      </c>
      <c r="M50" s="66">
        <f>'2.2.3.2'!P62</f>
        <v>0</v>
      </c>
      <c r="N50" s="66">
        <f>'2.2.3.2'!Q62</f>
        <v>0</v>
      </c>
      <c r="O50" s="66">
        <f>'2.2.3.2'!R62</f>
        <v>0</v>
      </c>
      <c r="P50" s="66">
        <f>'2.2.3.2'!S62</f>
        <v>62500</v>
      </c>
      <c r="Q50" s="66">
        <f>'2.2.3.2'!T62</f>
        <v>0</v>
      </c>
      <c r="R50" s="66">
        <f>'2.2.3.2'!U62</f>
        <v>0</v>
      </c>
      <c r="S50" s="66">
        <f>'2.2.3.2'!V62</f>
        <v>62500</v>
      </c>
      <c r="T50" s="66">
        <f>'2.2.3.2'!W62</f>
        <v>36600</v>
      </c>
      <c r="U50" s="66">
        <f>'2.2.3.2'!X62</f>
        <v>36600</v>
      </c>
      <c r="V50" s="66">
        <f>'2.2.3.2'!Y62</f>
        <v>0</v>
      </c>
      <c r="W50" s="66">
        <f>'2.2.3.2'!Z62</f>
        <v>0</v>
      </c>
      <c r="X50" s="66">
        <f>'2.2.3.2'!AA62</f>
        <v>0</v>
      </c>
      <c r="Y50" s="66">
        <f>'2.2.3.2'!AB62</f>
        <v>0</v>
      </c>
      <c r="Z50" s="66">
        <f>'2.2.3.2'!AC62</f>
        <v>0</v>
      </c>
      <c r="AA50" s="66">
        <f>'2.2.3.2'!AD62</f>
        <v>0</v>
      </c>
      <c r="AB50" s="44"/>
    </row>
    <row r="51" spans="1:28" s="95" customFormat="1" ht="24.75" thickBot="1" x14ac:dyDescent="0.25">
      <c r="A51" s="26"/>
      <c r="B51" s="83" t="s">
        <v>136</v>
      </c>
      <c r="C51" s="31" t="str">
        <f>'2.2.3.3'!B6</f>
        <v>2.2.3.3 Alocarea fondului de granturi pentru grupurile de inițiativă a tinerilor pentru implicarea și consultare</v>
      </c>
      <c r="D51" s="66">
        <f>'2.2.3.3'!G62</f>
        <v>1000000</v>
      </c>
      <c r="E51" s="66">
        <f>'2.2.3.3'!H62</f>
        <v>1000000</v>
      </c>
      <c r="F51" s="66">
        <f>'2.2.3.3'!I62</f>
        <v>0</v>
      </c>
      <c r="G51" s="66">
        <f>'2.2.3.3'!J62</f>
        <v>0</v>
      </c>
      <c r="H51" s="66">
        <f>'2.2.3.3'!K62</f>
        <v>0</v>
      </c>
      <c r="I51" s="66">
        <f>'2.2.3.3'!L62</f>
        <v>0</v>
      </c>
      <c r="J51" s="66">
        <f>'2.2.3.3'!M62</f>
        <v>0</v>
      </c>
      <c r="K51" s="66">
        <f>'2.2.3.3'!N62</f>
        <v>0</v>
      </c>
      <c r="L51" s="66">
        <f>'2.2.3.3'!O62</f>
        <v>250000</v>
      </c>
      <c r="M51" s="66">
        <f>'2.2.3.3'!P62</f>
        <v>0</v>
      </c>
      <c r="N51" s="66">
        <f>'2.2.3.3'!Q62</f>
        <v>0</v>
      </c>
      <c r="O51" s="66">
        <f>'2.2.3.3'!R62</f>
        <v>0</v>
      </c>
      <c r="P51" s="66">
        <f>'2.2.3.3'!S62</f>
        <v>250000</v>
      </c>
      <c r="Q51" s="66">
        <f>'2.2.3.3'!T62</f>
        <v>250000</v>
      </c>
      <c r="R51" s="66">
        <f>'2.2.3.3'!U62</f>
        <v>0</v>
      </c>
      <c r="S51" s="66">
        <f>'2.2.3.3'!V62</f>
        <v>0</v>
      </c>
      <c r="T51" s="66">
        <f>'2.2.3.3'!W62</f>
        <v>250000</v>
      </c>
      <c r="U51" s="66">
        <f>'2.2.3.3'!X62</f>
        <v>250000</v>
      </c>
      <c r="V51" s="66">
        <f>'2.2.3.3'!Y62</f>
        <v>0</v>
      </c>
      <c r="W51" s="66">
        <f>'2.2.3.3'!Z62</f>
        <v>0</v>
      </c>
      <c r="X51" s="66">
        <f>'2.2.3.3'!AA62</f>
        <v>250000</v>
      </c>
      <c r="Y51" s="66">
        <f>'2.2.3.3'!AB62</f>
        <v>250000</v>
      </c>
      <c r="Z51" s="66">
        <f>'2.2.3.3'!AC62</f>
        <v>0</v>
      </c>
      <c r="AA51" s="66">
        <f>'2.2.3.3'!AD62</f>
        <v>0</v>
      </c>
      <c r="AB51" s="44"/>
    </row>
    <row r="52" spans="1:28" s="95" customFormat="1" ht="22.5" customHeight="1" thickBot="1" x14ac:dyDescent="0.25">
      <c r="A52" s="187" t="s">
        <v>253</v>
      </c>
      <c r="B52" s="188"/>
      <c r="C52" s="188"/>
      <c r="D52" s="118">
        <f>D6+D37</f>
        <v>7527460</v>
      </c>
      <c r="E52" s="118">
        <f t="shared" ref="E52:AA52" si="9">E6+E37</f>
        <v>4560007.5</v>
      </c>
      <c r="F52" s="118">
        <f t="shared" si="9"/>
        <v>0</v>
      </c>
      <c r="G52" s="118">
        <f t="shared" si="9"/>
        <v>2967452.5</v>
      </c>
      <c r="H52" s="118">
        <f t="shared" ca="1" si="9"/>
        <v>7725960</v>
      </c>
      <c r="I52" s="118">
        <f t="shared" si="9"/>
        <v>0</v>
      </c>
      <c r="J52" s="118">
        <f t="shared" si="9"/>
        <v>0</v>
      </c>
      <c r="K52" s="118">
        <f t="shared" ca="1" si="9"/>
        <v>7725960</v>
      </c>
      <c r="L52" s="118">
        <f t="shared" si="9"/>
        <v>777500</v>
      </c>
      <c r="M52" s="118">
        <f t="shared" si="9"/>
        <v>0</v>
      </c>
      <c r="N52" s="118">
        <f t="shared" si="9"/>
        <v>0</v>
      </c>
      <c r="O52" s="118">
        <f t="shared" si="9"/>
        <v>515000</v>
      </c>
      <c r="P52" s="118">
        <f t="shared" si="9"/>
        <v>2169405</v>
      </c>
      <c r="Q52" s="118">
        <f t="shared" si="9"/>
        <v>568202.5</v>
      </c>
      <c r="R52" s="118">
        <f t="shared" si="9"/>
        <v>0</v>
      </c>
      <c r="S52" s="118">
        <f t="shared" si="9"/>
        <v>1601202.5</v>
      </c>
      <c r="T52" s="118">
        <f t="shared" si="9"/>
        <v>2233055</v>
      </c>
      <c r="U52" s="118">
        <f t="shared" si="9"/>
        <v>2018055</v>
      </c>
      <c r="V52" s="118">
        <f t="shared" si="9"/>
        <v>0</v>
      </c>
      <c r="W52" s="118">
        <f t="shared" si="9"/>
        <v>265000</v>
      </c>
      <c r="X52" s="118">
        <f t="shared" si="9"/>
        <v>1485700</v>
      </c>
      <c r="Y52" s="118">
        <f t="shared" si="9"/>
        <v>1416600</v>
      </c>
      <c r="Z52" s="118">
        <f t="shared" si="9"/>
        <v>0</v>
      </c>
      <c r="AA52" s="118">
        <f t="shared" si="9"/>
        <v>12500</v>
      </c>
      <c r="AB52" s="45"/>
    </row>
    <row r="53" spans="1:28" s="95" customFormat="1" ht="12" x14ac:dyDescent="0.2">
      <c r="B53" s="101"/>
      <c r="C53" s="93"/>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row>
  </sheetData>
  <mergeCells count="12">
    <mergeCell ref="AB2:AB4"/>
    <mergeCell ref="A52:C52"/>
    <mergeCell ref="A2:A4"/>
    <mergeCell ref="C2:C4"/>
    <mergeCell ref="B2:B4"/>
    <mergeCell ref="H3:K3"/>
    <mergeCell ref="L3:O3"/>
    <mergeCell ref="P3:S3"/>
    <mergeCell ref="T3:W3"/>
    <mergeCell ref="X3:AA3"/>
    <mergeCell ref="D3:G3"/>
    <mergeCell ref="D2:AA2"/>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A45" sqref="A45:XFD63"/>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75</v>
      </c>
    </row>
    <row r="5" spans="2:4" x14ac:dyDescent="0.25">
      <c r="B5" t="s">
        <v>142</v>
      </c>
    </row>
    <row r="6" spans="2:4" x14ac:dyDescent="0.25">
      <c r="B6" s="1" t="s">
        <v>159</v>
      </c>
    </row>
    <row r="7" spans="2:4" x14ac:dyDescent="0.25">
      <c r="B7" s="1"/>
    </row>
    <row r="8" spans="2:4" x14ac:dyDescent="0.25">
      <c r="B8" s="168" t="s">
        <v>258</v>
      </c>
    </row>
    <row r="9" spans="2:4" ht="15.75" thickBot="1" x14ac:dyDescent="0.3"/>
    <row r="10" spans="2:4" ht="15.75" hidden="1" customHeight="1" x14ac:dyDescent="0.25">
      <c r="B10" s="4" t="s">
        <v>15</v>
      </c>
      <c r="C10" s="7" t="s">
        <v>9</v>
      </c>
      <c r="D10" s="9">
        <f>1+D13</f>
        <v>1</v>
      </c>
    </row>
    <row r="11" spans="2:4" ht="15.75" hidden="1" customHeight="1" thickBot="1" x14ac:dyDescent="0.3">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215</v>
      </c>
      <c r="C48" s="7" t="s">
        <v>0</v>
      </c>
      <c r="D48" s="9">
        <v>2500</v>
      </c>
      <c r="E48">
        <v>5</v>
      </c>
      <c r="F48" s="53">
        <f>D48*E48</f>
        <v>12500</v>
      </c>
      <c r="G48" s="127">
        <f>SUM(H48:J48)</f>
        <v>12500</v>
      </c>
      <c r="H48" s="128">
        <f>L48+P48+T48+X48+AB48</f>
        <v>12500</v>
      </c>
      <c r="I48" s="128">
        <f>M48+Q48+U48+Y48+AC48</f>
        <v>0</v>
      </c>
      <c r="J48" s="129">
        <f>R48+V48+Z48+AD48</f>
        <v>0</v>
      </c>
      <c r="K48" s="56"/>
      <c r="L48" s="50"/>
      <c r="M48" s="50"/>
      <c r="N48" s="64"/>
      <c r="O48" s="56">
        <f>SUM(P48:R48)</f>
        <v>12500</v>
      </c>
      <c r="P48" s="137">
        <f>F48</f>
        <v>12500</v>
      </c>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12500</v>
      </c>
      <c r="G63" s="131">
        <f t="shared" ref="G63:I63" si="10">SUM(G48:G61)</f>
        <v>12500</v>
      </c>
      <c r="H63" s="131">
        <f t="shared" si="10"/>
        <v>12500</v>
      </c>
      <c r="I63" s="131">
        <f t="shared" si="10"/>
        <v>0</v>
      </c>
      <c r="J63" s="131">
        <f>SUM(J48:J61)</f>
        <v>0</v>
      </c>
      <c r="K63" s="61">
        <f t="shared" ref="K63:M63" si="11">SUM(K48:K61)</f>
        <v>0</v>
      </c>
      <c r="L63" s="61">
        <f t="shared" si="11"/>
        <v>0</v>
      </c>
      <c r="M63" s="61">
        <f t="shared" si="11"/>
        <v>0</v>
      </c>
      <c r="N63" s="61">
        <f>SUM(N48:N61)</f>
        <v>0</v>
      </c>
      <c r="O63" s="62">
        <f>SUM(O48:O61)</f>
        <v>12500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4"/>
  <sheetViews>
    <sheetView zoomScale="60" zoomScaleNormal="60" workbookViewId="0">
      <selection activeCell="J69" sqref="J6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75</v>
      </c>
    </row>
    <row r="5" spans="2:4" x14ac:dyDescent="0.25">
      <c r="B5" t="s">
        <v>142</v>
      </c>
    </row>
    <row r="6" spans="2:4" x14ac:dyDescent="0.25">
      <c r="B6" s="1" t="s">
        <v>160</v>
      </c>
    </row>
    <row r="10" spans="2:4" ht="15.75" thickBot="1" x14ac:dyDescent="0.3">
      <c r="B10" s="4"/>
      <c r="C10" s="7" t="s">
        <v>0</v>
      </c>
      <c r="D10" s="9"/>
    </row>
    <row r="11" spans="2:4" ht="15.75" hidden="1" customHeight="1" x14ac:dyDescent="0.25">
      <c r="B11" s="4" t="s">
        <v>15</v>
      </c>
      <c r="C11" s="7" t="s">
        <v>9</v>
      </c>
      <c r="D11" s="9">
        <f>1+D14</f>
        <v>1</v>
      </c>
    </row>
    <row r="12" spans="2:4" ht="15.75" hidden="1" customHeight="1" thickBot="1" x14ac:dyDescent="0.3">
      <c r="B12" s="4" t="s">
        <v>13</v>
      </c>
      <c r="C12" s="7" t="s">
        <v>21</v>
      </c>
      <c r="D12" s="9">
        <f>SUM(D14:D21)</f>
        <v>2</v>
      </c>
    </row>
    <row r="13" spans="2:4" ht="15.75" hidden="1" thickBot="1" x14ac:dyDescent="0.3">
      <c r="B13" s="4"/>
      <c r="C13" s="7"/>
    </row>
    <row r="14" spans="2:4" ht="30.75" hidden="1" thickBot="1" x14ac:dyDescent="0.3">
      <c r="B14" s="15" t="s">
        <v>16</v>
      </c>
      <c r="C14" s="7"/>
      <c r="D14" s="14"/>
    </row>
    <row r="15" spans="2:4" ht="30.75" hidden="1" thickBot="1" x14ac:dyDescent="0.3">
      <c r="B15" s="15" t="s">
        <v>28</v>
      </c>
      <c r="C15" s="7"/>
      <c r="D15" s="14"/>
    </row>
    <row r="16" spans="2:4"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1">
        <v>2021</v>
      </c>
      <c r="L46" s="182"/>
      <c r="M46" s="182"/>
      <c r="N46" s="183"/>
      <c r="O46" s="181">
        <v>2022</v>
      </c>
      <c r="P46" s="182"/>
      <c r="Q46" s="182"/>
      <c r="R46" s="183"/>
      <c r="S46" s="181">
        <v>2023</v>
      </c>
      <c r="T46" s="182"/>
      <c r="U46" s="182"/>
      <c r="V46" s="183"/>
      <c r="W46" s="181">
        <v>2024</v>
      </c>
      <c r="X46" s="182"/>
      <c r="Y46" s="182"/>
      <c r="Z46" s="183"/>
      <c r="AA46" s="181">
        <v>2025</v>
      </c>
      <c r="AB46" s="182"/>
      <c r="AC46" s="182"/>
      <c r="AD46" s="183"/>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224</v>
      </c>
      <c r="C49" s="7" t="s">
        <v>0</v>
      </c>
      <c r="D49" s="9">
        <v>2500</v>
      </c>
      <c r="E49">
        <v>50</v>
      </c>
      <c r="F49" s="53">
        <f>D49*E49</f>
        <v>125000</v>
      </c>
      <c r="G49" s="127">
        <f>SUM(H49:J49)</f>
        <v>125000</v>
      </c>
      <c r="H49" s="128">
        <f>L49+P49+T49+X49+AB49</f>
        <v>37500</v>
      </c>
      <c r="I49" s="128">
        <f>M49+Q49+U49+Y49+AC49</f>
        <v>0</v>
      </c>
      <c r="J49" s="129">
        <f>R49+V49+Z49+AD49</f>
        <v>87500</v>
      </c>
      <c r="K49" s="56"/>
      <c r="L49" s="50"/>
      <c r="M49" s="50"/>
      <c r="N49" s="64"/>
      <c r="O49" s="56">
        <f>SUM(P49:R49)</f>
        <v>87500</v>
      </c>
      <c r="P49" s="50"/>
      <c r="Q49" s="50"/>
      <c r="R49" s="64">
        <f>35*D49</f>
        <v>87500</v>
      </c>
      <c r="S49" s="56">
        <f>SUM(T49:V49)</f>
        <v>37500</v>
      </c>
      <c r="T49" s="50">
        <f>15*D49</f>
        <v>37500</v>
      </c>
      <c r="U49" s="51"/>
      <c r="V49" s="58"/>
      <c r="W49" s="56">
        <f>SUM(X49:Z49)</f>
        <v>0</v>
      </c>
      <c r="X49" s="50"/>
      <c r="Y49" s="50"/>
      <c r="Z49" s="58"/>
      <c r="AA49" s="56">
        <f>SUM(AB49:AD49)</f>
        <v>0</v>
      </c>
      <c r="AB49" s="50"/>
      <c r="AC49" s="50"/>
      <c r="AD49" s="58"/>
    </row>
    <row r="50" spans="2:30" x14ac:dyDescent="0.25">
      <c r="B50" s="4" t="s">
        <v>4</v>
      </c>
      <c r="C50" s="7" t="s">
        <v>6</v>
      </c>
      <c r="D50" s="9">
        <v>150</v>
      </c>
      <c r="F50" s="53">
        <f t="shared" ref="F50:F56" si="0">D50*E50</f>
        <v>0</v>
      </c>
      <c r="G50" s="127">
        <f t="shared" ref="G50:G62" si="1">SUM(H50:J50)</f>
        <v>0</v>
      </c>
      <c r="H50" s="128">
        <f t="shared" ref="H50:I62" si="2">L50+P50+T50+X50+AB50</f>
        <v>0</v>
      </c>
      <c r="I50" s="128">
        <f t="shared" si="2"/>
        <v>0</v>
      </c>
      <c r="J50" s="129">
        <f t="shared" ref="J50:J62" si="3">R50+V50+Z50+AD50</f>
        <v>0</v>
      </c>
      <c r="K50" s="56">
        <f t="shared" ref="K50:K62" si="4">SUM(L50:N50)</f>
        <v>0</v>
      </c>
      <c r="L50" s="50"/>
      <c r="M50" s="50"/>
      <c r="N50" s="58"/>
      <c r="O50" s="56">
        <f>SUM(P50:R50)</f>
        <v>0</v>
      </c>
      <c r="P50" s="50"/>
      <c r="Q50" s="50"/>
      <c r="R50" s="64"/>
      <c r="S50" s="56">
        <f t="shared" ref="S50:S62" si="5">SUM(T50:V50)</f>
        <v>0</v>
      </c>
      <c r="T50" s="50"/>
      <c r="U50" s="51"/>
      <c r="V50" s="58"/>
      <c r="W50" s="56">
        <f t="shared" ref="W50:W62" si="6">SUM(X50:Z50)</f>
        <v>0</v>
      </c>
      <c r="X50" s="50"/>
      <c r="Y50" s="50"/>
      <c r="Z50" s="58"/>
      <c r="AA50" s="56">
        <f t="shared" ref="AA50:AA62" si="7">SUM(AB50:AD50)</f>
        <v>0</v>
      </c>
      <c r="AB50" s="50"/>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7" si="9">F51</f>
        <v>0</v>
      </c>
      <c r="S51" s="56">
        <f t="shared" si="5"/>
        <v>0</v>
      </c>
      <c r="T51" s="50"/>
      <c r="U51" s="51"/>
      <c r="V51" s="58"/>
      <c r="W51" s="56">
        <f t="shared" si="6"/>
        <v>0</v>
      </c>
      <c r="X51" s="50"/>
      <c r="Y51" s="50"/>
      <c r="Z51" s="58"/>
      <c r="AA51" s="56">
        <f t="shared" si="7"/>
        <v>0</v>
      </c>
      <c r="AB51" s="50"/>
      <c r="AC51" s="50"/>
      <c r="AD51" s="58"/>
    </row>
    <row r="52" spans="2:30" x14ac:dyDescent="0.25">
      <c r="B52" s="4" t="s">
        <v>227</v>
      </c>
      <c r="C52" s="7" t="s">
        <v>0</v>
      </c>
      <c r="D52" s="9">
        <v>1000</v>
      </c>
      <c r="E52" s="49">
        <v>500</v>
      </c>
      <c r="F52" s="53">
        <f t="shared" si="0"/>
        <v>500000</v>
      </c>
      <c r="G52" s="127">
        <f t="shared" si="1"/>
        <v>500000</v>
      </c>
      <c r="H52" s="128">
        <f t="shared" si="2"/>
        <v>250000</v>
      </c>
      <c r="I52" s="128">
        <f t="shared" si="2"/>
        <v>0</v>
      </c>
      <c r="J52" s="129">
        <f t="shared" si="3"/>
        <v>250000</v>
      </c>
      <c r="K52" s="56">
        <f t="shared" si="4"/>
        <v>0</v>
      </c>
      <c r="L52" s="50"/>
      <c r="M52" s="50"/>
      <c r="N52" s="64"/>
      <c r="O52" s="56">
        <f t="shared" si="8"/>
        <v>0</v>
      </c>
      <c r="P52" s="50"/>
      <c r="Q52" s="50"/>
      <c r="R52" s="64"/>
      <c r="S52" s="56">
        <f t="shared" si="5"/>
        <v>250000</v>
      </c>
      <c r="T52" s="50"/>
      <c r="U52" s="51"/>
      <c r="V52" s="58">
        <f>D52*E52/2</f>
        <v>250000</v>
      </c>
      <c r="W52" s="56">
        <f t="shared" si="6"/>
        <v>250000</v>
      </c>
      <c r="X52" s="50">
        <f>D52*E52/2</f>
        <v>250000</v>
      </c>
      <c r="Y52" s="50"/>
      <c r="Z52" s="58"/>
      <c r="AA52" s="56">
        <f t="shared" si="7"/>
        <v>0</v>
      </c>
      <c r="AB52" s="50"/>
      <c r="AC52" s="50"/>
      <c r="AD52" s="58"/>
    </row>
    <row r="53" spans="2:30" x14ac:dyDescent="0.25">
      <c r="B53" s="4" t="s">
        <v>26</v>
      </c>
      <c r="C53" s="7" t="s">
        <v>184</v>
      </c>
      <c r="D53" s="9">
        <v>200</v>
      </c>
      <c r="E53" s="49"/>
      <c r="F53" s="53">
        <f t="shared" si="0"/>
        <v>0</v>
      </c>
      <c r="G53" s="127">
        <f t="shared" si="1"/>
        <v>0</v>
      </c>
      <c r="H53" s="128">
        <f t="shared" si="2"/>
        <v>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225</v>
      </c>
      <c r="C55" s="7" t="s">
        <v>186</v>
      </c>
      <c r="D55" s="9">
        <v>2500</v>
      </c>
      <c r="E55">
        <v>50</v>
      </c>
      <c r="F55" s="53">
        <f t="shared" si="0"/>
        <v>125000</v>
      </c>
      <c r="G55" s="127">
        <f t="shared" si="1"/>
        <v>125000</v>
      </c>
      <c r="H55" s="128">
        <f t="shared" si="2"/>
        <v>0</v>
      </c>
      <c r="I55" s="128">
        <f t="shared" si="2"/>
        <v>0</v>
      </c>
      <c r="J55" s="129">
        <f t="shared" si="3"/>
        <v>125000</v>
      </c>
      <c r="K55" s="56">
        <f t="shared" si="4"/>
        <v>0</v>
      </c>
      <c r="L55" s="50"/>
      <c r="M55" s="50"/>
      <c r="N55" s="58"/>
      <c r="O55" s="56">
        <f t="shared" si="8"/>
        <v>0</v>
      </c>
      <c r="P55" s="50"/>
      <c r="Q55" s="50"/>
      <c r="R55" s="64"/>
      <c r="S55" s="56">
        <f t="shared" si="5"/>
        <v>125000</v>
      </c>
      <c r="T55" s="50"/>
      <c r="U55" s="51"/>
      <c r="V55" s="58">
        <f>D55*E55</f>
        <v>125000</v>
      </c>
      <c r="W55" s="56">
        <f t="shared" si="6"/>
        <v>0</v>
      </c>
      <c r="X55" s="50"/>
      <c r="Y55" s="50"/>
      <c r="Z55" s="58"/>
      <c r="AA55" s="56">
        <f t="shared" si="7"/>
        <v>0</v>
      </c>
      <c r="AB55" s="50"/>
      <c r="AC55" s="50"/>
      <c r="AD55" s="58"/>
    </row>
    <row r="56" spans="2:30" x14ac:dyDescent="0.25">
      <c r="B56" s="4" t="s">
        <v>226</v>
      </c>
      <c r="C56" s="7" t="s">
        <v>34</v>
      </c>
      <c r="D56" s="9">
        <v>2500</v>
      </c>
      <c r="E56">
        <v>50</v>
      </c>
      <c r="F56" s="53">
        <f t="shared" si="0"/>
        <v>125000</v>
      </c>
      <c r="G56" s="127">
        <f t="shared" si="1"/>
        <v>125000</v>
      </c>
      <c r="H56" s="128">
        <f t="shared" si="2"/>
        <v>0</v>
      </c>
      <c r="I56" s="128">
        <f t="shared" si="2"/>
        <v>0</v>
      </c>
      <c r="J56" s="129">
        <f t="shared" si="3"/>
        <v>125000</v>
      </c>
      <c r="K56" s="56">
        <f t="shared" si="4"/>
        <v>0</v>
      </c>
      <c r="L56" s="50"/>
      <c r="M56" s="50"/>
      <c r="N56" s="58"/>
      <c r="O56" s="56">
        <f t="shared" si="8"/>
        <v>0</v>
      </c>
      <c r="P56" s="50"/>
      <c r="Q56" s="50"/>
      <c r="R56" s="64"/>
      <c r="S56" s="56">
        <f t="shared" si="5"/>
        <v>62500</v>
      </c>
      <c r="T56" s="50"/>
      <c r="U56" s="51"/>
      <c r="V56" s="58">
        <f>D56*E56/2</f>
        <v>62500</v>
      </c>
      <c r="W56" s="56">
        <f t="shared" si="6"/>
        <v>62500</v>
      </c>
      <c r="X56" s="50"/>
      <c r="Y56" s="50"/>
      <c r="Z56" s="58">
        <f>D56*50/2</f>
        <v>62500</v>
      </c>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v>50</v>
      </c>
      <c r="E58">
        <v>20</v>
      </c>
      <c r="F58" s="53">
        <f>D58*E58</f>
        <v>1000</v>
      </c>
      <c r="G58" s="127">
        <f t="shared" si="1"/>
        <v>1000</v>
      </c>
      <c r="H58" s="128">
        <f t="shared" si="2"/>
        <v>1000</v>
      </c>
      <c r="I58" s="128">
        <f t="shared" si="2"/>
        <v>0</v>
      </c>
      <c r="J58" s="129">
        <f t="shared" si="3"/>
        <v>0</v>
      </c>
      <c r="K58" s="56">
        <f t="shared" si="4"/>
        <v>0</v>
      </c>
      <c r="L58" s="50"/>
      <c r="M58" s="50"/>
      <c r="N58" s="58"/>
      <c r="O58" s="56">
        <f t="shared" si="8"/>
        <v>0</v>
      </c>
      <c r="P58" s="50"/>
      <c r="Q58" s="50"/>
      <c r="R58" s="64"/>
      <c r="S58" s="56">
        <f t="shared" si="5"/>
        <v>0</v>
      </c>
      <c r="T58" s="50"/>
      <c r="U58" s="51"/>
      <c r="V58" s="58"/>
      <c r="W58" s="56">
        <f t="shared" si="6"/>
        <v>1000</v>
      </c>
      <c r="X58" s="50">
        <f>D58*E58</f>
        <v>1000</v>
      </c>
      <c r="Y58" s="50"/>
      <c r="Z58" s="58"/>
      <c r="AA58" s="56">
        <f t="shared" si="7"/>
        <v>0</v>
      </c>
      <c r="AB58" s="50"/>
      <c r="AC58" s="50"/>
      <c r="AD58" s="58"/>
    </row>
    <row r="59" spans="2:30" x14ac:dyDescent="0.25">
      <c r="B59" s="4" t="s">
        <v>32</v>
      </c>
      <c r="C59" s="7" t="s">
        <v>35</v>
      </c>
      <c r="D59" s="19">
        <v>3225</v>
      </c>
      <c r="E59">
        <v>1</v>
      </c>
      <c r="F59" s="53">
        <f t="shared" ref="F59:F62" si="10">D59*E59</f>
        <v>3225</v>
      </c>
      <c r="G59" s="127">
        <f t="shared" si="1"/>
        <v>3225</v>
      </c>
      <c r="H59" s="128">
        <f t="shared" si="2"/>
        <v>3225</v>
      </c>
      <c r="I59" s="128">
        <f t="shared" si="2"/>
        <v>0</v>
      </c>
      <c r="J59" s="129">
        <f t="shared" si="3"/>
        <v>0</v>
      </c>
      <c r="K59" s="56">
        <f t="shared" si="4"/>
        <v>0</v>
      </c>
      <c r="L59" s="50"/>
      <c r="M59" s="50"/>
      <c r="N59" s="58"/>
      <c r="O59" s="56"/>
      <c r="P59" s="50"/>
      <c r="Q59" s="50"/>
      <c r="R59" s="64"/>
      <c r="S59" s="56">
        <f t="shared" si="5"/>
        <v>0</v>
      </c>
      <c r="T59" s="50"/>
      <c r="U59" s="51"/>
      <c r="V59" s="58"/>
      <c r="W59" s="56">
        <f t="shared" si="6"/>
        <v>3225</v>
      </c>
      <c r="X59" s="50">
        <f>D59*E59</f>
        <v>3225</v>
      </c>
      <c r="Y59" s="50"/>
      <c r="Z59" s="58"/>
      <c r="AA59" s="56">
        <f t="shared" si="7"/>
        <v>0</v>
      </c>
      <c r="AB59" s="50"/>
      <c r="AC59" s="50"/>
      <c r="AD59" s="58"/>
    </row>
    <row r="60" spans="2:30" x14ac:dyDescent="0.25">
      <c r="B60" s="4" t="s">
        <v>5</v>
      </c>
      <c r="C60" s="7" t="s">
        <v>35</v>
      </c>
      <c r="D60" s="19">
        <v>537.5</v>
      </c>
      <c r="E60">
        <v>1</v>
      </c>
      <c r="F60" s="53">
        <f t="shared" si="10"/>
        <v>537.5</v>
      </c>
      <c r="G60" s="127">
        <f t="shared" si="1"/>
        <v>537.5</v>
      </c>
      <c r="H60" s="128">
        <f t="shared" si="2"/>
        <v>537.5</v>
      </c>
      <c r="I60" s="128">
        <f t="shared" si="2"/>
        <v>0</v>
      </c>
      <c r="J60" s="129">
        <f t="shared" si="3"/>
        <v>0</v>
      </c>
      <c r="K60" s="56">
        <f t="shared" si="4"/>
        <v>0</v>
      </c>
      <c r="L60" s="50"/>
      <c r="M60" s="50"/>
      <c r="N60" s="58"/>
      <c r="O60" s="56"/>
      <c r="P60" s="50"/>
      <c r="Q60" s="50"/>
      <c r="R60" s="64"/>
      <c r="S60" s="56">
        <f t="shared" si="5"/>
        <v>0</v>
      </c>
      <c r="T60" s="50"/>
      <c r="U60" s="51"/>
      <c r="V60" s="58"/>
      <c r="W60" s="56">
        <f t="shared" si="6"/>
        <v>537.5</v>
      </c>
      <c r="X60" s="50">
        <f t="shared" ref="X60:X62" si="11">D60*E60</f>
        <v>537.5</v>
      </c>
      <c r="Y60" s="50"/>
      <c r="Z60" s="58"/>
      <c r="AA60" s="56">
        <f t="shared" si="7"/>
        <v>0</v>
      </c>
      <c r="AB60" s="50"/>
      <c r="AC60" s="50"/>
      <c r="AD60" s="58"/>
    </row>
    <row r="61" spans="2:30" x14ac:dyDescent="0.25">
      <c r="B61" s="4" t="s">
        <v>30</v>
      </c>
      <c r="C61" s="7" t="s">
        <v>29</v>
      </c>
      <c r="D61" s="9">
        <v>40</v>
      </c>
      <c r="E61">
        <v>1</v>
      </c>
      <c r="F61" s="53">
        <f t="shared" si="10"/>
        <v>40</v>
      </c>
      <c r="G61" s="127">
        <f t="shared" si="1"/>
        <v>40</v>
      </c>
      <c r="H61" s="128">
        <f t="shared" si="2"/>
        <v>40</v>
      </c>
      <c r="I61" s="128">
        <f t="shared" si="2"/>
        <v>0</v>
      </c>
      <c r="J61" s="129">
        <f t="shared" si="3"/>
        <v>0</v>
      </c>
      <c r="K61" s="56">
        <f t="shared" si="4"/>
        <v>0</v>
      </c>
      <c r="L61" s="50"/>
      <c r="M61" s="50"/>
      <c r="N61" s="58"/>
      <c r="O61" s="56"/>
      <c r="P61" s="50"/>
      <c r="Q61" s="50"/>
      <c r="R61" s="64"/>
      <c r="S61" s="56">
        <f t="shared" si="5"/>
        <v>0</v>
      </c>
      <c r="T61" s="50"/>
      <c r="U61" s="51"/>
      <c r="V61" s="58"/>
      <c r="W61" s="56">
        <f t="shared" si="6"/>
        <v>40</v>
      </c>
      <c r="X61" s="50">
        <f t="shared" si="11"/>
        <v>40</v>
      </c>
      <c r="Y61" s="50"/>
      <c r="Z61" s="58"/>
      <c r="AA61" s="56">
        <f t="shared" si="7"/>
        <v>0</v>
      </c>
      <c r="AB61" s="50"/>
      <c r="AC61" s="50"/>
      <c r="AD61" s="58"/>
    </row>
    <row r="62" spans="2:30" x14ac:dyDescent="0.25">
      <c r="B62" s="4" t="s">
        <v>7</v>
      </c>
      <c r="C62" s="7" t="s">
        <v>29</v>
      </c>
      <c r="D62" s="9">
        <v>20</v>
      </c>
      <c r="E62">
        <f>E58</f>
        <v>20</v>
      </c>
      <c r="F62" s="53">
        <f t="shared" si="10"/>
        <v>400</v>
      </c>
      <c r="G62" s="127">
        <f t="shared" si="1"/>
        <v>400</v>
      </c>
      <c r="H62" s="128">
        <f t="shared" si="2"/>
        <v>400</v>
      </c>
      <c r="I62" s="128">
        <f t="shared" si="2"/>
        <v>0</v>
      </c>
      <c r="J62" s="129">
        <f t="shared" si="3"/>
        <v>0</v>
      </c>
      <c r="K62" s="56">
        <f t="shared" si="4"/>
        <v>0</v>
      </c>
      <c r="L62" s="50"/>
      <c r="M62" s="50"/>
      <c r="N62" s="58"/>
      <c r="O62" s="56"/>
      <c r="P62" s="50"/>
      <c r="Q62" s="50"/>
      <c r="R62" s="64"/>
      <c r="S62" s="56">
        <f t="shared" si="5"/>
        <v>0</v>
      </c>
      <c r="T62" s="50"/>
      <c r="U62" s="51"/>
      <c r="V62" s="58"/>
      <c r="W62" s="56">
        <f t="shared" si="6"/>
        <v>400</v>
      </c>
      <c r="X62" s="50">
        <f t="shared" si="11"/>
        <v>400</v>
      </c>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880202.5</v>
      </c>
      <c r="G64" s="131">
        <f t="shared" ref="G64:I64" si="12">SUM(G49:G62)</f>
        <v>880202.5</v>
      </c>
      <c r="H64" s="131">
        <f t="shared" si="12"/>
        <v>292702.5</v>
      </c>
      <c r="I64" s="131">
        <f t="shared" si="12"/>
        <v>0</v>
      </c>
      <c r="J64" s="131">
        <f>SUM(J49:J62)</f>
        <v>587500</v>
      </c>
      <c r="K64" s="61">
        <f t="shared" ref="K64:M64" si="13">SUM(K49:K62)</f>
        <v>0</v>
      </c>
      <c r="L64" s="61">
        <f t="shared" si="13"/>
        <v>0</v>
      </c>
      <c r="M64" s="61">
        <f t="shared" si="13"/>
        <v>0</v>
      </c>
      <c r="N64" s="61">
        <f>SUM(N49:N62)</f>
        <v>0</v>
      </c>
      <c r="O64" s="62">
        <f>SUM(O49:O62)</f>
        <v>87500</v>
      </c>
      <c r="P64" s="63"/>
      <c r="Q64" s="63"/>
      <c r="R64" s="65">
        <f>SUM(R49:R63)</f>
        <v>87500</v>
      </c>
      <c r="S64" s="65">
        <f t="shared" ref="S64:AD64" si="14">SUM(S49:S63)</f>
        <v>475000</v>
      </c>
      <c r="T64" s="65">
        <f t="shared" si="14"/>
        <v>37500</v>
      </c>
      <c r="U64" s="65">
        <f t="shared" si="14"/>
        <v>0</v>
      </c>
      <c r="V64" s="65">
        <f t="shared" si="14"/>
        <v>437500</v>
      </c>
      <c r="W64" s="65">
        <f t="shared" si="14"/>
        <v>317702.5</v>
      </c>
      <c r="X64" s="65">
        <f t="shared" si="14"/>
        <v>255202.5</v>
      </c>
      <c r="Y64" s="65">
        <f t="shared" si="14"/>
        <v>0</v>
      </c>
      <c r="Z64" s="65">
        <f t="shared" si="14"/>
        <v>62500</v>
      </c>
      <c r="AA64" s="65">
        <f t="shared" si="14"/>
        <v>0</v>
      </c>
      <c r="AB64" s="65">
        <f t="shared" si="14"/>
        <v>0</v>
      </c>
      <c r="AC64" s="65">
        <f t="shared" si="14"/>
        <v>0</v>
      </c>
      <c r="AD64" s="65">
        <f t="shared" si="14"/>
        <v>0</v>
      </c>
    </row>
  </sheetData>
  <mergeCells count="6">
    <mergeCell ref="AA46:AD46"/>
    <mergeCell ref="G46:J46"/>
    <mergeCell ref="K46:N46"/>
    <mergeCell ref="O46:R46"/>
    <mergeCell ref="S46:V46"/>
    <mergeCell ref="W46:Z4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H82" sqref="H82"/>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142</v>
      </c>
    </row>
    <row r="6" spans="2:6" x14ac:dyDescent="0.25">
      <c r="B6" s="1" t="s">
        <v>161</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228</v>
      </c>
      <c r="C48" s="7" t="s">
        <v>0</v>
      </c>
      <c r="D48" s="9">
        <v>2500</v>
      </c>
      <c r="E48">
        <v>40</v>
      </c>
      <c r="F48" s="53">
        <f>D48*E48</f>
        <v>100000</v>
      </c>
      <c r="G48" s="127">
        <f>SUM(H48:J48)</f>
        <v>100000</v>
      </c>
      <c r="H48" s="128">
        <f>L48+P48+T48+X48+AB48</f>
        <v>25000</v>
      </c>
      <c r="I48" s="128">
        <f>M48+Q48+U48+Y48+AC48</f>
        <v>0</v>
      </c>
      <c r="J48" s="129">
        <f>R48+V48+Z48+AD48</f>
        <v>75000</v>
      </c>
      <c r="K48" s="56"/>
      <c r="L48" s="50"/>
      <c r="M48" s="50"/>
      <c r="N48" s="64"/>
      <c r="O48" s="56">
        <f>SUM(P48:R48)</f>
        <v>0</v>
      </c>
      <c r="P48" s="50"/>
      <c r="Q48" s="50"/>
      <c r="R48" s="64"/>
      <c r="S48" s="56">
        <f>SUM(T48:V48)</f>
        <v>75000</v>
      </c>
      <c r="T48" s="50"/>
      <c r="U48" s="51"/>
      <c r="V48" s="58">
        <f>D48*30</f>
        <v>75000</v>
      </c>
      <c r="W48" s="56">
        <f>SUM(X48:Z48)</f>
        <v>25000</v>
      </c>
      <c r="X48" s="50">
        <f>10*D48</f>
        <v>25000</v>
      </c>
      <c r="Y48" s="50"/>
      <c r="Z48" s="58"/>
      <c r="AA48" s="56">
        <f>SUM(AB48:AD48)</f>
        <v>0</v>
      </c>
      <c r="AB48" s="50"/>
      <c r="AC48" s="50"/>
      <c r="AD48" s="58"/>
    </row>
    <row r="49" spans="2:30" x14ac:dyDescent="0.25">
      <c r="B49" s="4" t="s">
        <v>4</v>
      </c>
      <c r="C49" s="7" t="s">
        <v>6</v>
      </c>
      <c r="D49" s="9">
        <v>150</v>
      </c>
      <c r="E49">
        <v>10</v>
      </c>
      <c r="F49" s="53">
        <f t="shared" ref="F49:F55" si="0">D49*E49</f>
        <v>1500</v>
      </c>
      <c r="G49" s="127">
        <f t="shared" ref="G49:G61" si="1">SUM(H49:J49)</f>
        <v>1500</v>
      </c>
      <c r="H49" s="128">
        <f t="shared" ref="H49:I61" si="2">L49+P49+T49+X49+AB49</f>
        <v>1500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1500</v>
      </c>
      <c r="X49" s="50">
        <f>10*D49</f>
        <v>1500</v>
      </c>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6" si="9">F50</f>
        <v>0</v>
      </c>
      <c r="S50" s="56">
        <f t="shared" si="5"/>
        <v>0</v>
      </c>
      <c r="T50" s="50"/>
      <c r="U50" s="51"/>
      <c r="V50" s="58"/>
      <c r="W50" s="56">
        <f t="shared" si="6"/>
        <v>0</v>
      </c>
      <c r="X50" s="50"/>
      <c r="Y50" s="50"/>
      <c r="Z50" s="58"/>
      <c r="AA50" s="56">
        <f t="shared" si="7"/>
        <v>0</v>
      </c>
      <c r="AB50" s="50"/>
      <c r="AC50" s="50"/>
      <c r="AD50" s="58"/>
    </row>
    <row r="51" spans="2:30" x14ac:dyDescent="0.25">
      <c r="B51" s="4" t="s">
        <v>229</v>
      </c>
      <c r="C51" s="7" t="s">
        <v>0</v>
      </c>
      <c r="D51" s="9">
        <v>1000</v>
      </c>
      <c r="E51" s="49">
        <v>30</v>
      </c>
      <c r="F51" s="53">
        <f t="shared" si="0"/>
        <v>30000</v>
      </c>
      <c r="G51" s="127">
        <f t="shared" si="1"/>
        <v>30000</v>
      </c>
      <c r="H51" s="128">
        <f t="shared" si="2"/>
        <v>30000</v>
      </c>
      <c r="I51" s="128">
        <f t="shared" si="2"/>
        <v>0</v>
      </c>
      <c r="J51" s="129">
        <f t="shared" si="3"/>
        <v>0</v>
      </c>
      <c r="K51" s="56">
        <f t="shared" si="4"/>
        <v>0</v>
      </c>
      <c r="L51" s="50"/>
      <c r="M51" s="50"/>
      <c r="N51" s="64"/>
      <c r="O51" s="56">
        <f t="shared" si="8"/>
        <v>0</v>
      </c>
      <c r="P51" s="50"/>
      <c r="Q51" s="50"/>
      <c r="R51" s="64"/>
      <c r="S51" s="56">
        <f t="shared" si="5"/>
        <v>15000</v>
      </c>
      <c r="T51" s="50">
        <f>15*D51</f>
        <v>15000</v>
      </c>
      <c r="U51" s="51"/>
      <c r="V51" s="58"/>
      <c r="W51" s="56">
        <f t="shared" si="6"/>
        <v>15000</v>
      </c>
      <c r="X51" s="50">
        <f>15*D51</f>
        <v>15000</v>
      </c>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E54">
        <v>200</v>
      </c>
      <c r="F54" s="53">
        <f t="shared" si="0"/>
        <v>30000</v>
      </c>
      <c r="G54" s="127">
        <f t="shared" si="1"/>
        <v>30000</v>
      </c>
      <c r="H54" s="128">
        <f t="shared" si="2"/>
        <v>30000</v>
      </c>
      <c r="I54" s="128">
        <f t="shared" si="2"/>
        <v>0</v>
      </c>
      <c r="J54" s="129">
        <f t="shared" si="3"/>
        <v>0</v>
      </c>
      <c r="K54" s="56">
        <f t="shared" si="4"/>
        <v>0</v>
      </c>
      <c r="L54" s="50"/>
      <c r="M54" s="50"/>
      <c r="N54" s="58"/>
      <c r="O54" s="56">
        <f t="shared" si="8"/>
        <v>0</v>
      </c>
      <c r="P54" s="50"/>
      <c r="Q54" s="50"/>
      <c r="R54" s="64"/>
      <c r="S54" s="56">
        <f t="shared" si="5"/>
        <v>15000</v>
      </c>
      <c r="T54" s="50">
        <f>D54*100</f>
        <v>15000</v>
      </c>
      <c r="U54" s="51"/>
      <c r="V54" s="58"/>
      <c r="W54" s="56">
        <f t="shared" si="6"/>
        <v>15000</v>
      </c>
      <c r="X54" s="50">
        <f>D54*100</f>
        <v>15000</v>
      </c>
      <c r="Y54" s="50"/>
      <c r="Z54" s="58"/>
      <c r="AA54" s="56">
        <f t="shared" si="7"/>
        <v>0</v>
      </c>
      <c r="AB54" s="50"/>
      <c r="AC54" s="50"/>
      <c r="AD54" s="58"/>
    </row>
    <row r="55" spans="2:30" x14ac:dyDescent="0.25">
      <c r="B55" s="4" t="s">
        <v>33</v>
      </c>
      <c r="C55" s="7" t="s">
        <v>34</v>
      </c>
      <c r="D55" s="9">
        <v>50</v>
      </c>
      <c r="E55">
        <v>100</v>
      </c>
      <c r="F55" s="53">
        <f t="shared" si="0"/>
        <v>5000</v>
      </c>
      <c r="G55" s="127">
        <f t="shared" si="1"/>
        <v>5000</v>
      </c>
      <c r="H55" s="128">
        <f t="shared" si="2"/>
        <v>0</v>
      </c>
      <c r="I55" s="128">
        <f t="shared" si="2"/>
        <v>0</v>
      </c>
      <c r="J55" s="129">
        <f t="shared" si="3"/>
        <v>5000</v>
      </c>
      <c r="K55" s="56">
        <f t="shared" si="4"/>
        <v>0</v>
      </c>
      <c r="L55" s="50"/>
      <c r="M55" s="50"/>
      <c r="N55" s="58"/>
      <c r="O55" s="56">
        <f t="shared" si="8"/>
        <v>0</v>
      </c>
      <c r="P55" s="50"/>
      <c r="Q55" s="50"/>
      <c r="R55" s="64"/>
      <c r="S55" s="56">
        <f t="shared" si="5"/>
        <v>5000</v>
      </c>
      <c r="T55" s="50"/>
      <c r="U55" s="51"/>
      <c r="V55" s="58">
        <f>D55*E55</f>
        <v>5000</v>
      </c>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v>100</v>
      </c>
      <c r="E57">
        <v>20</v>
      </c>
      <c r="F57" s="53">
        <f>D57*E57</f>
        <v>2000</v>
      </c>
      <c r="G57" s="127">
        <f t="shared" si="1"/>
        <v>2000</v>
      </c>
      <c r="H57" s="128">
        <f t="shared" si="2"/>
        <v>0</v>
      </c>
      <c r="I57" s="128">
        <f t="shared" si="2"/>
        <v>0</v>
      </c>
      <c r="J57" s="129">
        <f t="shared" si="3"/>
        <v>2000</v>
      </c>
      <c r="K57" s="56">
        <f t="shared" si="4"/>
        <v>0</v>
      </c>
      <c r="L57" s="50"/>
      <c r="M57" s="50"/>
      <c r="N57" s="58"/>
      <c r="O57" s="56">
        <f t="shared" si="8"/>
        <v>0</v>
      </c>
      <c r="P57" s="50"/>
      <c r="Q57" s="50"/>
      <c r="R57" s="64"/>
      <c r="S57" s="56">
        <f t="shared" si="5"/>
        <v>2000</v>
      </c>
      <c r="T57" s="50"/>
      <c r="U57" s="51"/>
      <c r="V57" s="64">
        <f>F57</f>
        <v>2000</v>
      </c>
      <c r="W57" s="56">
        <f t="shared" si="6"/>
        <v>0</v>
      </c>
      <c r="X57" s="50"/>
      <c r="Y57" s="50"/>
      <c r="Z57" s="58"/>
      <c r="AA57" s="56">
        <f t="shared" si="7"/>
        <v>0</v>
      </c>
      <c r="AB57" s="50"/>
      <c r="AC57" s="50"/>
      <c r="AD57" s="58"/>
    </row>
    <row r="58" spans="2:30" x14ac:dyDescent="0.25">
      <c r="B58" s="4" t="s">
        <v>32</v>
      </c>
      <c r="C58" s="7" t="s">
        <v>35</v>
      </c>
      <c r="D58" s="19">
        <v>3225</v>
      </c>
      <c r="E58">
        <v>1</v>
      </c>
      <c r="F58" s="53">
        <f t="shared" ref="F58:F61" si="10">D58*E58</f>
        <v>3225</v>
      </c>
      <c r="G58" s="127">
        <f t="shared" si="1"/>
        <v>3225</v>
      </c>
      <c r="H58" s="128">
        <f t="shared" si="2"/>
        <v>0</v>
      </c>
      <c r="I58" s="128">
        <f t="shared" si="2"/>
        <v>0</v>
      </c>
      <c r="J58" s="129">
        <f t="shared" si="3"/>
        <v>3225</v>
      </c>
      <c r="K58" s="56">
        <f t="shared" si="4"/>
        <v>0</v>
      </c>
      <c r="L58" s="50"/>
      <c r="M58" s="50"/>
      <c r="N58" s="58"/>
      <c r="O58" s="56"/>
      <c r="P58" s="50"/>
      <c r="Q58" s="50"/>
      <c r="R58" s="64"/>
      <c r="S58" s="56">
        <f t="shared" si="5"/>
        <v>3225</v>
      </c>
      <c r="T58" s="50"/>
      <c r="U58" s="51"/>
      <c r="V58" s="64">
        <f t="shared" ref="V58:V61" si="11">F58</f>
        <v>3225</v>
      </c>
      <c r="W58" s="56">
        <f t="shared" si="6"/>
        <v>0</v>
      </c>
      <c r="X58" s="50"/>
      <c r="Y58" s="50"/>
      <c r="Z58" s="58"/>
      <c r="AA58" s="56">
        <f t="shared" si="7"/>
        <v>0</v>
      </c>
      <c r="AB58" s="50"/>
      <c r="AC58" s="50"/>
      <c r="AD58" s="58"/>
    </row>
    <row r="59" spans="2:30" x14ac:dyDescent="0.25">
      <c r="B59" s="4" t="s">
        <v>5</v>
      </c>
      <c r="C59" s="7" t="s">
        <v>35</v>
      </c>
      <c r="D59" s="19">
        <v>537.5</v>
      </c>
      <c r="E59">
        <v>1</v>
      </c>
      <c r="F59" s="53">
        <f t="shared" si="10"/>
        <v>537.5</v>
      </c>
      <c r="G59" s="127">
        <f t="shared" si="1"/>
        <v>537.5</v>
      </c>
      <c r="H59" s="128">
        <f t="shared" si="2"/>
        <v>0</v>
      </c>
      <c r="I59" s="128">
        <f t="shared" si="2"/>
        <v>0</v>
      </c>
      <c r="J59" s="129">
        <f t="shared" si="3"/>
        <v>537.5</v>
      </c>
      <c r="K59" s="56">
        <f t="shared" si="4"/>
        <v>0</v>
      </c>
      <c r="L59" s="50"/>
      <c r="M59" s="50"/>
      <c r="N59" s="58"/>
      <c r="O59" s="56"/>
      <c r="P59" s="50"/>
      <c r="Q59" s="50"/>
      <c r="R59" s="64"/>
      <c r="S59" s="56">
        <f t="shared" si="5"/>
        <v>537.5</v>
      </c>
      <c r="T59" s="50"/>
      <c r="U59" s="51"/>
      <c r="V59" s="64">
        <f t="shared" si="11"/>
        <v>537.5</v>
      </c>
      <c r="W59" s="56">
        <f t="shared" si="6"/>
        <v>0</v>
      </c>
      <c r="X59" s="50"/>
      <c r="Y59" s="50"/>
      <c r="Z59" s="58"/>
      <c r="AA59" s="56">
        <f t="shared" si="7"/>
        <v>0</v>
      </c>
      <c r="AB59" s="50"/>
      <c r="AC59" s="50"/>
      <c r="AD59" s="58"/>
    </row>
    <row r="60" spans="2:30" x14ac:dyDescent="0.25">
      <c r="B60" s="4" t="s">
        <v>30</v>
      </c>
      <c r="C60" s="7" t="s">
        <v>29</v>
      </c>
      <c r="D60" s="9">
        <v>40</v>
      </c>
      <c r="E60">
        <v>1</v>
      </c>
      <c r="F60" s="53">
        <f t="shared" si="10"/>
        <v>40</v>
      </c>
      <c r="G60" s="127">
        <f t="shared" si="1"/>
        <v>40</v>
      </c>
      <c r="H60" s="128">
        <f t="shared" si="2"/>
        <v>0</v>
      </c>
      <c r="I60" s="128">
        <f t="shared" si="2"/>
        <v>0</v>
      </c>
      <c r="J60" s="129">
        <f t="shared" si="3"/>
        <v>40</v>
      </c>
      <c r="K60" s="56">
        <f t="shared" si="4"/>
        <v>0</v>
      </c>
      <c r="L60" s="50"/>
      <c r="M60" s="50"/>
      <c r="N60" s="58"/>
      <c r="O60" s="56"/>
      <c r="P60" s="50"/>
      <c r="Q60" s="50"/>
      <c r="R60" s="64"/>
      <c r="S60" s="56">
        <f t="shared" si="5"/>
        <v>40</v>
      </c>
      <c r="T60" s="50"/>
      <c r="U60" s="51"/>
      <c r="V60" s="64">
        <f t="shared" si="11"/>
        <v>40</v>
      </c>
      <c r="W60" s="56">
        <f t="shared" si="6"/>
        <v>0</v>
      </c>
      <c r="X60" s="50"/>
      <c r="Y60" s="50"/>
      <c r="Z60" s="58"/>
      <c r="AA60" s="56">
        <f t="shared" si="7"/>
        <v>0</v>
      </c>
      <c r="AB60" s="50"/>
      <c r="AC60" s="50"/>
      <c r="AD60" s="58"/>
    </row>
    <row r="61" spans="2:30" x14ac:dyDescent="0.25">
      <c r="B61" s="4" t="s">
        <v>7</v>
      </c>
      <c r="C61" s="7" t="s">
        <v>29</v>
      </c>
      <c r="D61" s="9">
        <v>20</v>
      </c>
      <c r="E61">
        <f>E57</f>
        <v>20</v>
      </c>
      <c r="F61" s="53">
        <f t="shared" si="10"/>
        <v>400</v>
      </c>
      <c r="G61" s="127">
        <f t="shared" si="1"/>
        <v>400</v>
      </c>
      <c r="H61" s="128">
        <f t="shared" si="2"/>
        <v>0</v>
      </c>
      <c r="I61" s="128">
        <f t="shared" si="2"/>
        <v>0</v>
      </c>
      <c r="J61" s="129">
        <f t="shared" si="3"/>
        <v>400</v>
      </c>
      <c r="K61" s="56">
        <f t="shared" si="4"/>
        <v>0</v>
      </c>
      <c r="L61" s="50"/>
      <c r="M61" s="50"/>
      <c r="N61" s="58"/>
      <c r="O61" s="56"/>
      <c r="P61" s="50"/>
      <c r="Q61" s="50"/>
      <c r="R61" s="64"/>
      <c r="S61" s="56">
        <f t="shared" si="5"/>
        <v>400</v>
      </c>
      <c r="T61" s="50"/>
      <c r="U61" s="51"/>
      <c r="V61" s="64">
        <f t="shared" si="11"/>
        <v>400</v>
      </c>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172702.5</v>
      </c>
      <c r="G63" s="131">
        <f t="shared" ref="G63:I63" si="12">SUM(G48:G61)</f>
        <v>172702.5</v>
      </c>
      <c r="H63" s="131">
        <f t="shared" si="12"/>
        <v>86500</v>
      </c>
      <c r="I63" s="131">
        <f t="shared" si="12"/>
        <v>0</v>
      </c>
      <c r="J63" s="131">
        <f>SUM(J48:J61)</f>
        <v>86202.5</v>
      </c>
      <c r="K63" s="61">
        <f t="shared" ref="K63:M63" si="13">SUM(K48:K61)</f>
        <v>0</v>
      </c>
      <c r="L63" s="61">
        <f t="shared" si="13"/>
        <v>0</v>
      </c>
      <c r="M63" s="61">
        <f t="shared" si="13"/>
        <v>0</v>
      </c>
      <c r="N63" s="61">
        <f>SUM(N48:N61)</f>
        <v>0</v>
      </c>
      <c r="O63" s="62">
        <f>SUM(O48:O61)</f>
        <v>0</v>
      </c>
      <c r="P63" s="63"/>
      <c r="Q63" s="63"/>
      <c r="R63" s="65">
        <f>SUM(R48:R62)</f>
        <v>0</v>
      </c>
      <c r="S63" s="65">
        <f t="shared" ref="S63:AD63" si="14">SUM(S48:S62)</f>
        <v>116202.5</v>
      </c>
      <c r="T63" s="65">
        <f t="shared" si="14"/>
        <v>30000</v>
      </c>
      <c r="U63" s="65">
        <f t="shared" si="14"/>
        <v>0</v>
      </c>
      <c r="V63" s="65">
        <f t="shared" si="14"/>
        <v>86202.5</v>
      </c>
      <c r="W63" s="65">
        <f t="shared" si="14"/>
        <v>56500</v>
      </c>
      <c r="X63" s="65">
        <f t="shared" si="14"/>
        <v>56500</v>
      </c>
      <c r="Y63" s="65">
        <f t="shared" si="14"/>
        <v>0</v>
      </c>
      <c r="Z63" s="65">
        <f t="shared" si="14"/>
        <v>0</v>
      </c>
      <c r="AA63" s="65">
        <f t="shared" si="14"/>
        <v>0</v>
      </c>
      <c r="AB63" s="65">
        <f t="shared" si="14"/>
        <v>0</v>
      </c>
      <c r="AC63" s="65">
        <f t="shared" si="14"/>
        <v>0</v>
      </c>
      <c r="AD63" s="65">
        <f t="shared" si="14"/>
        <v>0</v>
      </c>
    </row>
  </sheetData>
  <mergeCells count="6">
    <mergeCell ref="AA45:AD45"/>
    <mergeCell ref="G45:J45"/>
    <mergeCell ref="K45:N45"/>
    <mergeCell ref="O45:R45"/>
    <mergeCell ref="S45:V45"/>
    <mergeCell ref="W45:Z4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A45" sqref="A45:XFD63"/>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6.42578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142</v>
      </c>
    </row>
    <row r="6" spans="2:6" x14ac:dyDescent="0.25">
      <c r="B6" s="1" t="s">
        <v>162</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ht="32.25" customHeight="1" x14ac:dyDescent="0.25">
      <c r="B48" s="126" t="s">
        <v>230</v>
      </c>
      <c r="C48" s="7" t="s">
        <v>0</v>
      </c>
      <c r="D48" s="9">
        <v>2500</v>
      </c>
      <c r="E48">
        <v>25</v>
      </c>
      <c r="F48" s="53">
        <f>D48*E48</f>
        <v>62500</v>
      </c>
      <c r="G48" s="127">
        <f>SUM(H48:J48)</f>
        <v>62500</v>
      </c>
      <c r="H48" s="128">
        <f>L48+P48+T48+X48+AB48</f>
        <v>0</v>
      </c>
      <c r="I48" s="128">
        <f>M48+Q48+U48+Y48+AC48</f>
        <v>0</v>
      </c>
      <c r="J48" s="129">
        <f>R48+V48+Z48+AD48</f>
        <v>62500</v>
      </c>
      <c r="K48" s="56"/>
      <c r="L48" s="50"/>
      <c r="M48" s="50"/>
      <c r="N48" s="64"/>
      <c r="O48" s="56">
        <f>SUM(P48:R48)</f>
        <v>0</v>
      </c>
      <c r="P48" s="50"/>
      <c r="Q48" s="50"/>
      <c r="R48" s="64"/>
      <c r="S48" s="56">
        <f>SUM(T48:V48)</f>
        <v>62500</v>
      </c>
      <c r="T48" s="50"/>
      <c r="U48" s="51"/>
      <c r="V48" s="58">
        <f>D48*E48</f>
        <v>62500</v>
      </c>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v>25</v>
      </c>
      <c r="F51" s="53">
        <f t="shared" si="0"/>
        <v>25000</v>
      </c>
      <c r="G51" s="127">
        <f t="shared" si="1"/>
        <v>25000</v>
      </c>
      <c r="H51" s="128">
        <f t="shared" si="2"/>
        <v>0</v>
      </c>
      <c r="I51" s="128">
        <f t="shared" si="2"/>
        <v>0</v>
      </c>
      <c r="J51" s="129">
        <f t="shared" si="3"/>
        <v>25000</v>
      </c>
      <c r="K51" s="56">
        <f t="shared" si="4"/>
        <v>0</v>
      </c>
      <c r="L51" s="50"/>
      <c r="M51" s="50"/>
      <c r="N51" s="64"/>
      <c r="O51" s="56">
        <f t="shared" si="8"/>
        <v>0</v>
      </c>
      <c r="P51" s="50"/>
      <c r="Q51" s="50"/>
      <c r="R51" s="64"/>
      <c r="S51" s="56">
        <f t="shared" si="5"/>
        <v>25000</v>
      </c>
      <c r="T51" s="50"/>
      <c r="U51" s="51"/>
      <c r="V51" s="58">
        <f>D51*E51</f>
        <v>25000</v>
      </c>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52500</v>
      </c>
      <c r="T53" s="50"/>
      <c r="U53" s="51"/>
      <c r="V53" s="58">
        <f>D54*E54</f>
        <v>52500</v>
      </c>
      <c r="W53" s="56">
        <f t="shared" si="6"/>
        <v>0</v>
      </c>
      <c r="X53" s="50"/>
      <c r="Y53" s="50"/>
      <c r="Z53" s="58"/>
      <c r="AA53" s="56">
        <f t="shared" si="7"/>
        <v>0</v>
      </c>
      <c r="AB53" s="50"/>
      <c r="AC53" s="50"/>
      <c r="AD53" s="58"/>
    </row>
    <row r="54" spans="2:30" x14ac:dyDescent="0.25">
      <c r="B54" s="4" t="s">
        <v>231</v>
      </c>
      <c r="C54" s="7" t="s">
        <v>186</v>
      </c>
      <c r="D54" s="9">
        <v>150</v>
      </c>
      <c r="E54">
        <v>350</v>
      </c>
      <c r="F54" s="53">
        <f t="shared" si="0"/>
        <v>52500</v>
      </c>
      <c r="G54" s="127">
        <f t="shared" si="1"/>
        <v>52500</v>
      </c>
      <c r="H54" s="128">
        <f t="shared" si="2"/>
        <v>52500</v>
      </c>
      <c r="I54" s="128">
        <f t="shared" si="2"/>
        <v>0</v>
      </c>
      <c r="J54" s="129">
        <f t="shared" si="3"/>
        <v>0</v>
      </c>
      <c r="K54" s="56">
        <f t="shared" si="4"/>
        <v>0</v>
      </c>
      <c r="L54" s="50"/>
      <c r="M54" s="50"/>
      <c r="N54" s="58"/>
      <c r="O54" s="56">
        <f t="shared" si="8"/>
        <v>0</v>
      </c>
      <c r="P54" s="50"/>
      <c r="Q54" s="50"/>
      <c r="R54" s="64"/>
      <c r="S54" s="56">
        <f t="shared" si="5"/>
        <v>52500</v>
      </c>
      <c r="T54" s="137">
        <f>F54</f>
        <v>52500</v>
      </c>
      <c r="U54" s="51"/>
      <c r="V54" s="58"/>
      <c r="W54" s="56">
        <f t="shared" si="6"/>
        <v>0</v>
      </c>
      <c r="X54" s="50"/>
      <c r="Y54" s="50"/>
      <c r="Z54" s="58"/>
      <c r="AA54" s="56">
        <f t="shared" si="7"/>
        <v>0</v>
      </c>
      <c r="AB54" s="50"/>
      <c r="AC54" s="50"/>
      <c r="AD54" s="58"/>
    </row>
    <row r="55" spans="2:30" x14ac:dyDescent="0.25">
      <c r="B55" s="4" t="s">
        <v>232</v>
      </c>
      <c r="C55" s="7" t="s">
        <v>34</v>
      </c>
      <c r="D55" s="9">
        <v>1000</v>
      </c>
      <c r="E55">
        <v>1000</v>
      </c>
      <c r="F55" s="53">
        <f t="shared" si="0"/>
        <v>1000000</v>
      </c>
      <c r="G55" s="127">
        <f t="shared" si="1"/>
        <v>1000000</v>
      </c>
      <c r="H55" s="128">
        <f t="shared" si="2"/>
        <v>1000000</v>
      </c>
      <c r="I55" s="128">
        <f t="shared" si="2"/>
        <v>0</v>
      </c>
      <c r="J55" s="129">
        <f t="shared" si="3"/>
        <v>0</v>
      </c>
      <c r="K55" s="56">
        <f t="shared" si="4"/>
        <v>0</v>
      </c>
      <c r="L55" s="50"/>
      <c r="M55" s="50"/>
      <c r="N55" s="58"/>
      <c r="O55" s="56">
        <f t="shared" si="8"/>
        <v>0</v>
      </c>
      <c r="P55" s="50"/>
      <c r="Q55" s="50"/>
      <c r="R55" s="64"/>
      <c r="S55" s="56">
        <f t="shared" si="5"/>
        <v>0</v>
      </c>
      <c r="T55" s="137"/>
      <c r="U55" s="51"/>
      <c r="V55" s="58"/>
      <c r="W55" s="56">
        <f t="shared" si="6"/>
        <v>500000</v>
      </c>
      <c r="X55" s="137">
        <f>F55/2</f>
        <v>500000</v>
      </c>
      <c r="Y55" s="50"/>
      <c r="Z55" s="58"/>
      <c r="AA55" s="56">
        <f t="shared" si="7"/>
        <v>500000</v>
      </c>
      <c r="AB55" s="50">
        <f>F55/2</f>
        <v>500000</v>
      </c>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1140000</v>
      </c>
      <c r="G63" s="131">
        <f t="shared" ref="G63:I63" si="10">SUM(G48:G61)</f>
        <v>1140000</v>
      </c>
      <c r="H63" s="131">
        <f t="shared" si="10"/>
        <v>1052500</v>
      </c>
      <c r="I63" s="131">
        <f t="shared" si="10"/>
        <v>0</v>
      </c>
      <c r="J63" s="131">
        <f>SUM(J48:J61)</f>
        <v>87500</v>
      </c>
      <c r="K63" s="61">
        <f t="shared" ref="K63:M63" si="11">SUM(K48:K61)</f>
        <v>0</v>
      </c>
      <c r="L63" s="61">
        <f t="shared" si="11"/>
        <v>0</v>
      </c>
      <c r="M63" s="61">
        <f t="shared" si="11"/>
        <v>0</v>
      </c>
      <c r="N63" s="61">
        <f>SUM(N48:N61)</f>
        <v>0</v>
      </c>
      <c r="O63" s="62">
        <f>SUM(O48:O61)</f>
        <v>0</v>
      </c>
      <c r="P63" s="63"/>
      <c r="Q63" s="63"/>
      <c r="R63" s="65">
        <f>SUM(R48:R62)</f>
        <v>0</v>
      </c>
      <c r="S63" s="65">
        <f t="shared" ref="S63:AD63" si="12">SUM(S48:S62)</f>
        <v>192500</v>
      </c>
      <c r="T63" s="65">
        <f t="shared" si="12"/>
        <v>52500</v>
      </c>
      <c r="U63" s="65">
        <f t="shared" si="12"/>
        <v>0</v>
      </c>
      <c r="V63" s="65">
        <f t="shared" si="12"/>
        <v>140000</v>
      </c>
      <c r="W63" s="65">
        <f t="shared" si="12"/>
        <v>500000</v>
      </c>
      <c r="X63" s="65">
        <f t="shared" si="12"/>
        <v>500000</v>
      </c>
      <c r="Y63" s="65">
        <f t="shared" si="12"/>
        <v>0</v>
      </c>
      <c r="Z63" s="65">
        <f t="shared" si="12"/>
        <v>0</v>
      </c>
      <c r="AA63" s="65">
        <f t="shared" si="12"/>
        <v>500000</v>
      </c>
      <c r="AB63" s="65">
        <f t="shared" si="12"/>
        <v>500000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4"/>
  <sheetViews>
    <sheetView zoomScale="60" zoomScaleNormal="60" workbookViewId="0">
      <selection activeCell="T55" sqref="T55"/>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163</v>
      </c>
    </row>
    <row r="8" spans="2:6" x14ac:dyDescent="0.25">
      <c r="B8">
        <v>2022</v>
      </c>
    </row>
    <row r="9" spans="2:6" ht="20.25" thickBot="1" x14ac:dyDescent="0.35">
      <c r="B9" s="3"/>
      <c r="C9" s="5"/>
      <c r="D9" s="3"/>
      <c r="E9" s="3"/>
      <c r="F9" s="3"/>
    </row>
    <row r="10" spans="2:6" ht="25.5" customHeight="1" thickTop="1" thickBot="1" x14ac:dyDescent="0.3">
      <c r="B10" s="4"/>
      <c r="C10" s="7" t="s">
        <v>0</v>
      </c>
      <c r="D10" s="9"/>
    </row>
    <row r="11" spans="2:6" ht="15.75" hidden="1" customHeight="1" x14ac:dyDescent="0.25">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1">
        <v>2021</v>
      </c>
      <c r="L46" s="182"/>
      <c r="M46" s="182"/>
      <c r="N46" s="183"/>
      <c r="O46" s="181">
        <v>2022</v>
      </c>
      <c r="P46" s="182"/>
      <c r="Q46" s="182"/>
      <c r="R46" s="183"/>
      <c r="S46" s="181">
        <v>2023</v>
      </c>
      <c r="T46" s="182"/>
      <c r="U46" s="182"/>
      <c r="V46" s="183"/>
      <c r="W46" s="181">
        <v>2024</v>
      </c>
      <c r="X46" s="182"/>
      <c r="Y46" s="182"/>
      <c r="Z46" s="183"/>
      <c r="AA46" s="181">
        <v>2025</v>
      </c>
      <c r="AB46" s="182"/>
      <c r="AC46" s="182"/>
      <c r="AD46" s="183"/>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233</v>
      </c>
      <c r="C49" s="7" t="s">
        <v>0</v>
      </c>
      <c r="D49" s="9">
        <v>2500</v>
      </c>
      <c r="E49">
        <f>11*5</f>
        <v>55</v>
      </c>
      <c r="F49" s="53">
        <f>D49*E49</f>
        <v>137500</v>
      </c>
      <c r="G49" s="127">
        <f>SUM(H49:J49)</f>
        <v>137500</v>
      </c>
      <c r="H49" s="128">
        <f>L49+P49+T49+X49+AB49</f>
        <v>0</v>
      </c>
      <c r="I49" s="128">
        <f>M49+Q49+U49+Y49+AC49</f>
        <v>0</v>
      </c>
      <c r="J49" s="129">
        <f>R49+V49+Z49+AD49</f>
        <v>137500</v>
      </c>
      <c r="K49" s="56"/>
      <c r="L49" s="50"/>
      <c r="M49" s="50"/>
      <c r="N49" s="64"/>
      <c r="O49" s="56">
        <f>SUM(P49:R49)</f>
        <v>137500</v>
      </c>
      <c r="P49" s="50"/>
      <c r="Q49" s="50"/>
      <c r="R49" s="64">
        <f>55*D49</f>
        <v>137500</v>
      </c>
      <c r="S49" s="56">
        <f>SUM(T49:V49)</f>
        <v>0</v>
      </c>
      <c r="T49" s="50"/>
      <c r="U49" s="51"/>
      <c r="V49" s="58"/>
      <c r="W49" s="56">
        <f>SUM(X49:Z49)</f>
        <v>0</v>
      </c>
      <c r="X49" s="50"/>
      <c r="Y49" s="50"/>
      <c r="Z49" s="58"/>
      <c r="AA49" s="56">
        <f>SUM(AB49:AD49)</f>
        <v>0</v>
      </c>
      <c r="AB49" s="50"/>
      <c r="AC49" s="50"/>
      <c r="AD49" s="58"/>
    </row>
    <row r="50" spans="2:30" x14ac:dyDescent="0.25">
      <c r="B50" s="4" t="s">
        <v>4</v>
      </c>
      <c r="C50" s="7" t="s">
        <v>6</v>
      </c>
      <c r="D50" s="9">
        <v>150</v>
      </c>
      <c r="E50">
        <v>60</v>
      </c>
      <c r="F50" s="53">
        <f t="shared" ref="F50:F56" si="0">D50*E50</f>
        <v>9000</v>
      </c>
      <c r="G50" s="127">
        <f t="shared" ref="G50:G62" si="1">SUM(H50:J50)</f>
        <v>0</v>
      </c>
      <c r="H50" s="128">
        <f t="shared" ref="H50:I62" si="2">L50+P50+T50+X50+AB50</f>
        <v>0</v>
      </c>
      <c r="I50" s="128">
        <f t="shared" si="2"/>
        <v>0</v>
      </c>
      <c r="J50" s="129">
        <f t="shared" ref="J50:J62" si="3">R50+V50+Z50+AD50</f>
        <v>0</v>
      </c>
      <c r="K50" s="56">
        <f t="shared" ref="K50:K62" si="4">SUM(L50:N50)</f>
        <v>0</v>
      </c>
      <c r="L50" s="50"/>
      <c r="M50" s="50"/>
      <c r="N50" s="58"/>
      <c r="O50" s="56">
        <f>SUM(P50:R50)</f>
        <v>0</v>
      </c>
      <c r="P50" s="50"/>
      <c r="Q50" s="50"/>
      <c r="R50" s="64"/>
      <c r="S50" s="56">
        <f t="shared" ref="S50:S62" si="5">SUM(T50:V50)</f>
        <v>0</v>
      </c>
      <c r="T50" s="50"/>
      <c r="U50" s="51"/>
      <c r="V50" s="58"/>
      <c r="W50" s="56">
        <f t="shared" ref="W50:W62" si="6">SUM(X50:Z50)</f>
        <v>0</v>
      </c>
      <c r="X50" s="50"/>
      <c r="Y50" s="50"/>
      <c r="Z50" s="58"/>
      <c r="AA50" s="56">
        <f t="shared" ref="AA50:AA62" si="7">SUM(AB50:AD50)</f>
        <v>0</v>
      </c>
      <c r="AB50" s="50"/>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f>20+10+10+10+10</f>
        <v>60</v>
      </c>
      <c r="F52" s="53">
        <f t="shared" si="0"/>
        <v>60000</v>
      </c>
      <c r="G52" s="127">
        <f t="shared" si="1"/>
        <v>11000</v>
      </c>
      <c r="H52" s="128">
        <f t="shared" si="2"/>
        <v>0</v>
      </c>
      <c r="I52" s="128">
        <f t="shared" si="2"/>
        <v>0</v>
      </c>
      <c r="J52" s="129">
        <f t="shared" si="3"/>
        <v>11000</v>
      </c>
      <c r="K52" s="56">
        <f t="shared" si="4"/>
        <v>0</v>
      </c>
      <c r="L52" s="50"/>
      <c r="M52" s="50"/>
      <c r="N52" s="64"/>
      <c r="O52" s="56">
        <f t="shared" si="8"/>
        <v>11000</v>
      </c>
      <c r="P52" s="50"/>
      <c r="Q52" s="50"/>
      <c r="R52" s="64">
        <f>11*D52</f>
        <v>11000</v>
      </c>
      <c r="S52" s="56">
        <f t="shared" si="5"/>
        <v>0</v>
      </c>
      <c r="T52" s="50"/>
      <c r="U52" s="51"/>
      <c r="V52" s="58"/>
      <c r="W52" s="56">
        <f t="shared" si="6"/>
        <v>0</v>
      </c>
      <c r="X52" s="50"/>
      <c r="Y52" s="50"/>
      <c r="Z52" s="58"/>
      <c r="AA52" s="56">
        <f t="shared" si="7"/>
        <v>0</v>
      </c>
      <c r="AB52" s="50"/>
      <c r="AC52" s="50"/>
      <c r="AD52" s="58"/>
    </row>
    <row r="53" spans="2:30" x14ac:dyDescent="0.25">
      <c r="B53" s="4" t="s">
        <v>26</v>
      </c>
      <c r="C53" s="7" t="s">
        <v>184</v>
      </c>
      <c r="D53" s="9">
        <v>200</v>
      </c>
      <c r="E53" s="49">
        <v>35</v>
      </c>
      <c r="F53" s="53">
        <f t="shared" si="0"/>
        <v>7000</v>
      </c>
      <c r="G53" s="127">
        <f t="shared" si="1"/>
        <v>0</v>
      </c>
      <c r="H53" s="128">
        <f t="shared" si="2"/>
        <v>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185</v>
      </c>
      <c r="C55" s="7" t="s">
        <v>186</v>
      </c>
      <c r="D55" s="9">
        <v>150</v>
      </c>
      <c r="E55">
        <f>11*10</f>
        <v>110</v>
      </c>
      <c r="F55" s="53">
        <f t="shared" si="0"/>
        <v>16500</v>
      </c>
      <c r="G55" s="127">
        <f t="shared" si="1"/>
        <v>16500</v>
      </c>
      <c r="H55" s="128">
        <f t="shared" si="2"/>
        <v>0</v>
      </c>
      <c r="I55" s="128">
        <f t="shared" si="2"/>
        <v>0</v>
      </c>
      <c r="J55" s="129">
        <f t="shared" si="3"/>
        <v>16500</v>
      </c>
      <c r="K55" s="56">
        <f t="shared" si="4"/>
        <v>0</v>
      </c>
      <c r="L55" s="50"/>
      <c r="M55" s="50"/>
      <c r="N55" s="58"/>
      <c r="O55" s="56">
        <f t="shared" si="8"/>
        <v>16500</v>
      </c>
      <c r="P55" s="50"/>
      <c r="Q55" s="50"/>
      <c r="R55" s="64">
        <f>D55*11*10</f>
        <v>16500</v>
      </c>
      <c r="S55" s="56">
        <f t="shared" si="5"/>
        <v>0</v>
      </c>
      <c r="T55" s="50"/>
      <c r="U55" s="51"/>
      <c r="V55" s="58"/>
      <c r="W55" s="56">
        <f t="shared" si="6"/>
        <v>0</v>
      </c>
      <c r="X55" s="50"/>
      <c r="Y55" s="50"/>
      <c r="Z55" s="58"/>
      <c r="AA55" s="56">
        <f t="shared" si="7"/>
        <v>0</v>
      </c>
      <c r="AB55" s="50"/>
      <c r="AC55" s="50"/>
      <c r="AD55" s="58"/>
    </row>
    <row r="56" spans="2:30" x14ac:dyDescent="0.25">
      <c r="B56" s="4" t="s">
        <v>33</v>
      </c>
      <c r="C56" s="7" t="s">
        <v>34</v>
      </c>
      <c r="D56" s="9">
        <v>50</v>
      </c>
      <c r="E56">
        <v>100</v>
      </c>
      <c r="F56" s="53">
        <f t="shared" si="0"/>
        <v>5000</v>
      </c>
      <c r="G56" s="127">
        <f t="shared" si="1"/>
        <v>0</v>
      </c>
      <c r="H56" s="128">
        <f t="shared" si="2"/>
        <v>0</v>
      </c>
      <c r="I56" s="128">
        <f t="shared" si="2"/>
        <v>0</v>
      </c>
      <c r="J56" s="129">
        <f t="shared" si="3"/>
        <v>0</v>
      </c>
      <c r="K56" s="56">
        <f t="shared" si="4"/>
        <v>0</v>
      </c>
      <c r="L56" s="50"/>
      <c r="M56" s="50"/>
      <c r="N56" s="58"/>
      <c r="O56" s="56">
        <f t="shared" si="8"/>
        <v>0</v>
      </c>
      <c r="P56" s="50"/>
      <c r="Q56" s="50"/>
      <c r="R56" s="64"/>
      <c r="S56" s="56">
        <f t="shared" si="5"/>
        <v>0</v>
      </c>
      <c r="T56" s="50"/>
      <c r="U56" s="51"/>
      <c r="V56" s="58"/>
      <c r="W56" s="56">
        <f t="shared" si="6"/>
        <v>0</v>
      </c>
      <c r="X56" s="50"/>
      <c r="Y56" s="50"/>
      <c r="Z56" s="58"/>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c r="E58">
        <v>20</v>
      </c>
      <c r="F58" s="53"/>
      <c r="G58" s="127">
        <f t="shared" si="1"/>
        <v>0</v>
      </c>
      <c r="H58" s="128">
        <f t="shared" si="2"/>
        <v>0</v>
      </c>
      <c r="I58" s="128">
        <f t="shared" si="2"/>
        <v>0</v>
      </c>
      <c r="J58" s="129">
        <f t="shared" si="3"/>
        <v>0</v>
      </c>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32</v>
      </c>
      <c r="C59" s="7" t="s">
        <v>35</v>
      </c>
      <c r="D59" s="19">
        <v>3225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5</v>
      </c>
      <c r="C60" s="7" t="s">
        <v>35</v>
      </c>
      <c r="D60" s="19">
        <v>537.5</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30</v>
      </c>
      <c r="C61" s="7" t="s">
        <v>29</v>
      </c>
      <c r="D61" s="9">
        <v>40</v>
      </c>
      <c r="E61">
        <v>1</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7</v>
      </c>
      <c r="C62" s="7" t="s">
        <v>29</v>
      </c>
      <c r="D62" s="9">
        <v>20</v>
      </c>
      <c r="E62">
        <f>E58</f>
        <v>20</v>
      </c>
      <c r="F62" s="53"/>
      <c r="G62" s="127">
        <f t="shared" si="1"/>
        <v>0</v>
      </c>
      <c r="H62" s="128">
        <f t="shared" si="2"/>
        <v>0</v>
      </c>
      <c r="I62" s="128">
        <f t="shared" si="2"/>
        <v>0</v>
      </c>
      <c r="J62" s="129">
        <f t="shared" si="3"/>
        <v>0</v>
      </c>
      <c r="K62" s="56">
        <f t="shared" si="4"/>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235000</v>
      </c>
      <c r="G64" s="131">
        <f t="shared" ref="G64:I64" si="10">SUM(G49:G62)</f>
        <v>165000</v>
      </c>
      <c r="H64" s="131">
        <f t="shared" si="10"/>
        <v>0</v>
      </c>
      <c r="I64" s="131">
        <f t="shared" si="10"/>
        <v>0</v>
      </c>
      <c r="J64" s="131">
        <f>SUM(J49:J62)</f>
        <v>165000</v>
      </c>
      <c r="K64" s="61">
        <f t="shared" ref="K64:M64" si="11">SUM(K49:K62)</f>
        <v>0</v>
      </c>
      <c r="L64" s="61">
        <f t="shared" si="11"/>
        <v>0</v>
      </c>
      <c r="M64" s="61">
        <f t="shared" si="11"/>
        <v>0</v>
      </c>
      <c r="N64" s="61">
        <f>SUM(N49:N62)</f>
        <v>0</v>
      </c>
      <c r="O64" s="62">
        <f>SUM(O49:O62)</f>
        <v>165000</v>
      </c>
      <c r="P64" s="63"/>
      <c r="Q64" s="63"/>
      <c r="R64" s="65">
        <f>SUM(R49:R63)</f>
        <v>165000</v>
      </c>
      <c r="S64" s="65">
        <f t="shared" ref="S64:AD64" si="12">SUM(S49:S63)</f>
        <v>0</v>
      </c>
      <c r="T64" s="65">
        <f t="shared" si="12"/>
        <v>0</v>
      </c>
      <c r="U64" s="65">
        <f t="shared" si="12"/>
        <v>0</v>
      </c>
      <c r="V64" s="65">
        <f t="shared" si="12"/>
        <v>0</v>
      </c>
      <c r="W64" s="65">
        <f t="shared" si="12"/>
        <v>0</v>
      </c>
      <c r="X64" s="65">
        <f t="shared" si="12"/>
        <v>0</v>
      </c>
      <c r="Y64" s="65">
        <f t="shared" si="12"/>
        <v>0</v>
      </c>
      <c r="Z64" s="65">
        <f t="shared" si="12"/>
        <v>0</v>
      </c>
      <c r="AA64" s="65">
        <f t="shared" si="12"/>
        <v>0</v>
      </c>
      <c r="AB64" s="65">
        <f t="shared" si="12"/>
        <v>0</v>
      </c>
      <c r="AC64" s="65">
        <f t="shared" si="12"/>
        <v>0</v>
      </c>
      <c r="AD64" s="65">
        <f t="shared" si="12"/>
        <v>0</v>
      </c>
    </row>
  </sheetData>
  <mergeCells count="6">
    <mergeCell ref="AA46:AD46"/>
    <mergeCell ref="G46:J46"/>
    <mergeCell ref="K46:N46"/>
    <mergeCell ref="O46:R46"/>
    <mergeCell ref="S46:V46"/>
    <mergeCell ref="W46:Z46"/>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AB52" sqref="AB52"/>
    </sheetView>
  </sheetViews>
  <sheetFormatPr defaultRowHeight="15" x14ac:dyDescent="0.25"/>
  <cols>
    <col min="1" max="1" width="2.7109375" customWidth="1"/>
    <col min="2" max="2" width="29" customWidth="1"/>
    <col min="3" max="3" width="9" style="6" bestFit="1" customWidth="1"/>
    <col min="6" max="6" width="18.85546875" customWidth="1"/>
    <col min="7" max="7" width="17.85546875" customWidth="1"/>
    <col min="8" max="8" width="16.85546875" customWidth="1"/>
    <col min="10" max="10" width="15.42578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164</v>
      </c>
    </row>
    <row r="8" spans="2:6" x14ac:dyDescent="0.25">
      <c r="B8" t="s">
        <v>237</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ht="27" customHeight="1" x14ac:dyDescent="0.25">
      <c r="B48" s="126" t="s">
        <v>234</v>
      </c>
      <c r="C48" s="7" t="s">
        <v>0</v>
      </c>
      <c r="D48" s="9">
        <v>2500</v>
      </c>
      <c r="E48">
        <f>11*5</f>
        <v>55</v>
      </c>
      <c r="F48" s="53">
        <f>D48*E48</f>
        <v>137500</v>
      </c>
      <c r="G48" s="127">
        <f>SUM(H48:J48)</f>
        <v>137500</v>
      </c>
      <c r="H48" s="128">
        <f>L48+P48+T48+X48+AB48</f>
        <v>0</v>
      </c>
      <c r="I48" s="128">
        <f>M48+Q48+U48+Y48+AC48</f>
        <v>0</v>
      </c>
      <c r="J48" s="129">
        <f>R48+V48+Z48+AD48</f>
        <v>137500</v>
      </c>
      <c r="K48" s="56"/>
      <c r="L48" s="50"/>
      <c r="M48" s="50"/>
      <c r="N48" s="64"/>
      <c r="O48" s="56">
        <f>SUM(P48:R48)</f>
        <v>0</v>
      </c>
      <c r="P48" s="50"/>
      <c r="Q48" s="50"/>
      <c r="R48" s="64"/>
      <c r="S48" s="56">
        <f>SUM(T48:V48)</f>
        <v>137500</v>
      </c>
      <c r="T48" s="50"/>
      <c r="U48" s="51"/>
      <c r="V48" s="58">
        <f>D48*55</f>
        <v>137500</v>
      </c>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235</v>
      </c>
      <c r="C51" s="7" t="s">
        <v>0</v>
      </c>
      <c r="D51" s="9">
        <v>100000</v>
      </c>
      <c r="E51" s="49">
        <v>11</v>
      </c>
      <c r="F51" s="53">
        <f t="shared" si="0"/>
        <v>1100000</v>
      </c>
      <c r="G51" s="127">
        <f t="shared" si="1"/>
        <v>1100000</v>
      </c>
      <c r="H51" s="128">
        <f t="shared" si="2"/>
        <v>1100000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500000</v>
      </c>
      <c r="X51" s="50">
        <f>D51*5</f>
        <v>500000</v>
      </c>
      <c r="Y51" s="50"/>
      <c r="Z51" s="58"/>
      <c r="AA51" s="56">
        <f t="shared" si="7"/>
        <v>600000</v>
      </c>
      <c r="AB51" s="50">
        <f>D51*6</f>
        <v>600000</v>
      </c>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236</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1237500</v>
      </c>
      <c r="G63" s="131">
        <f t="shared" ref="G63:I63" si="10">SUM(G48:G61)</f>
        <v>1237500</v>
      </c>
      <c r="H63" s="131">
        <f t="shared" si="10"/>
        <v>1100000</v>
      </c>
      <c r="I63" s="131">
        <f t="shared" si="10"/>
        <v>0</v>
      </c>
      <c r="J63" s="131">
        <f>SUM(J48:J61)</f>
        <v>137500</v>
      </c>
      <c r="K63" s="61">
        <f t="shared" ref="K63:M63" si="11">SUM(K48:K61)</f>
        <v>0</v>
      </c>
      <c r="L63" s="61">
        <f t="shared" si="11"/>
        <v>0</v>
      </c>
      <c r="M63" s="61">
        <f t="shared" si="11"/>
        <v>0</v>
      </c>
      <c r="N63" s="61">
        <f>SUM(N48:N61)</f>
        <v>0</v>
      </c>
      <c r="O63" s="62">
        <f>SUM(O48:O61)</f>
        <v>0</v>
      </c>
      <c r="P63" s="63"/>
      <c r="Q63" s="63"/>
      <c r="R63" s="65">
        <f>SUM(R48:R62)</f>
        <v>0</v>
      </c>
      <c r="S63" s="65">
        <f t="shared" ref="S63:AD63" si="12">SUM(S48:S62)</f>
        <v>137500</v>
      </c>
      <c r="T63" s="65">
        <f t="shared" si="12"/>
        <v>0</v>
      </c>
      <c r="U63" s="65">
        <f t="shared" si="12"/>
        <v>0</v>
      </c>
      <c r="V63" s="65">
        <f t="shared" si="12"/>
        <v>137500</v>
      </c>
      <c r="W63" s="65">
        <f t="shared" si="12"/>
        <v>500000</v>
      </c>
      <c r="X63" s="65">
        <f t="shared" si="12"/>
        <v>500000</v>
      </c>
      <c r="Y63" s="65">
        <f t="shared" si="12"/>
        <v>0</v>
      </c>
      <c r="Z63" s="65">
        <f t="shared" si="12"/>
        <v>0</v>
      </c>
      <c r="AA63" s="65">
        <f t="shared" si="12"/>
        <v>600000</v>
      </c>
      <c r="AB63" s="65">
        <f t="shared" si="12"/>
        <v>600000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I82" sqref="I82"/>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t="s">
        <v>201</v>
      </c>
    </row>
    <row r="3" spans="2:6" x14ac:dyDescent="0.25">
      <c r="B3" t="s">
        <v>74</v>
      </c>
    </row>
    <row r="4" spans="2:6" x14ac:dyDescent="0.25">
      <c r="B4" t="s">
        <v>75</v>
      </c>
    </row>
    <row r="5" spans="2:6" x14ac:dyDescent="0.25">
      <c r="B5" t="s">
        <v>81</v>
      </c>
    </row>
    <row r="6" spans="2:6" x14ac:dyDescent="0.25">
      <c r="B6" s="1" t="s">
        <v>165</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238</v>
      </c>
      <c r="C48" s="7" t="s">
        <v>0</v>
      </c>
      <c r="D48" s="9">
        <v>2500</v>
      </c>
      <c r="F48" s="53">
        <f>D48*E48</f>
        <v>0</v>
      </c>
      <c r="G48" s="127">
        <f>SUM(H48:J48)</f>
        <v>0</v>
      </c>
      <c r="H48" s="128">
        <f>L48+P48+T48+X48+AB48</f>
        <v>0</v>
      </c>
      <c r="I48" s="128">
        <f>M48+Q48+U48+Y48+AC48</f>
        <v>0</v>
      </c>
      <c r="J48" s="129">
        <f>R48+V48+Z48+AD48</f>
        <v>0</v>
      </c>
      <c r="K48" s="56"/>
      <c r="L48" s="50"/>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0</v>
      </c>
      <c r="G63" s="131">
        <f t="shared" ref="G63:I63" si="10">SUM(G48:G61)</f>
        <v>0</v>
      </c>
      <c r="H63" s="131">
        <f t="shared" si="10"/>
        <v>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pageSetup paperSize="9" orientation="portrait"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B8" sqref="B8"/>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t="s">
        <v>201</v>
      </c>
    </row>
    <row r="3" spans="2:6" x14ac:dyDescent="0.25">
      <c r="B3" t="s">
        <v>74</v>
      </c>
    </row>
    <row r="4" spans="2:6" x14ac:dyDescent="0.25">
      <c r="B4" t="s">
        <v>75</v>
      </c>
    </row>
    <row r="5" spans="2:6" x14ac:dyDescent="0.25">
      <c r="B5" t="s">
        <v>81</v>
      </c>
    </row>
    <row r="6" spans="2:6" x14ac:dyDescent="0.25">
      <c r="B6" s="1" t="s">
        <v>166</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241</v>
      </c>
      <c r="C48" s="7" t="s">
        <v>0</v>
      </c>
      <c r="D48" s="9">
        <v>2500</v>
      </c>
      <c r="F48" s="53">
        <f>D48*E48</f>
        <v>0</v>
      </c>
      <c r="G48" s="127">
        <f>SUM(H48:J48)</f>
        <v>0</v>
      </c>
      <c r="H48" s="128">
        <f>L48+P48+T48+X48+AB48</f>
        <v>0</v>
      </c>
      <c r="I48" s="128">
        <f>M48+Q48+U48+Y48+AC48</f>
        <v>0</v>
      </c>
      <c r="J48" s="129">
        <f>R48+V48+Z48+AD48</f>
        <v>0</v>
      </c>
      <c r="K48" s="56"/>
      <c r="L48" s="50"/>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0</v>
      </c>
      <c r="G63" s="131">
        <f t="shared" ref="G63:I63" si="10">SUM(G48:G61)</f>
        <v>0</v>
      </c>
      <c r="H63" s="131">
        <f t="shared" si="10"/>
        <v>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B49" sqref="B4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t="s">
        <v>201</v>
      </c>
    </row>
    <row r="3" spans="2:6" x14ac:dyDescent="0.25">
      <c r="B3" t="s">
        <v>74</v>
      </c>
    </row>
    <row r="4" spans="2:6" x14ac:dyDescent="0.25">
      <c r="B4" t="s">
        <v>75</v>
      </c>
    </row>
    <row r="5" spans="2:6" x14ac:dyDescent="0.25">
      <c r="B5" t="s">
        <v>81</v>
      </c>
    </row>
    <row r="6" spans="2:6" x14ac:dyDescent="0.25">
      <c r="B6" s="1" t="s">
        <v>167</v>
      </c>
    </row>
    <row r="8" spans="2:6" x14ac:dyDescent="0.25">
      <c r="B8" t="s">
        <v>239</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241</v>
      </c>
      <c r="C48" s="7" t="s">
        <v>0</v>
      </c>
      <c r="D48" s="9">
        <v>2500</v>
      </c>
      <c r="F48" s="53">
        <f>D48*E48</f>
        <v>0</v>
      </c>
      <c r="G48" s="127">
        <f>SUM(H48:J48)</f>
        <v>0</v>
      </c>
      <c r="H48" s="128">
        <f>L48+P48+T48+X48+AB48</f>
        <v>0</v>
      </c>
      <c r="I48" s="128">
        <f>M48+Q48+U48+Y48+AC48</f>
        <v>0</v>
      </c>
      <c r="J48" s="129">
        <f>R48+V48+Z48+AD48</f>
        <v>0</v>
      </c>
      <c r="K48" s="56"/>
      <c r="L48" s="50"/>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0</v>
      </c>
      <c r="G63" s="131">
        <f t="shared" ref="G63:I63" si="10">SUM(G48:G61)</f>
        <v>0</v>
      </c>
      <c r="H63" s="131">
        <f t="shared" si="10"/>
        <v>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E55" sqref="E55"/>
    </sheetView>
  </sheetViews>
  <sheetFormatPr defaultRowHeight="15" x14ac:dyDescent="0.25"/>
  <cols>
    <col min="2" max="2" width="33.5703125" bestFit="1" customWidth="1"/>
    <col min="3" max="3" width="9" style="6" bestFit="1" customWidth="1"/>
    <col min="6" max="6" width="15.5703125" customWidth="1"/>
    <col min="7" max="7" width="1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176</v>
      </c>
    </row>
    <row r="8" spans="2:6" x14ac:dyDescent="0.25">
      <c r="B8">
        <v>2022</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240</v>
      </c>
      <c r="C48" s="7" t="s">
        <v>0</v>
      </c>
      <c r="D48" s="9">
        <v>2500</v>
      </c>
      <c r="E48">
        <v>25</v>
      </c>
      <c r="F48" s="53">
        <f>D48*E48</f>
        <v>62500</v>
      </c>
      <c r="G48" s="127">
        <f>SUM(H48:J48)</f>
        <v>62500</v>
      </c>
      <c r="H48" s="128">
        <f>L48+P48+T48+X48+AB48</f>
        <v>0</v>
      </c>
      <c r="I48" s="128">
        <f>M48+Q48+U48+Y48+AC48</f>
        <v>0</v>
      </c>
      <c r="J48" s="129">
        <f>R48+V48+Z48+AD48</f>
        <v>62500</v>
      </c>
      <c r="K48" s="56"/>
      <c r="L48" s="50"/>
      <c r="M48" s="50"/>
      <c r="N48" s="64"/>
      <c r="O48" s="56">
        <f>SUM(P48:R48)</f>
        <v>62500</v>
      </c>
      <c r="P48" s="50"/>
      <c r="Q48" s="50"/>
      <c r="R48" s="64">
        <f>D48*25</f>
        <v>62500</v>
      </c>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6"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f>F54</f>
        <v>0</v>
      </c>
      <c r="S54" s="56">
        <f t="shared" si="5"/>
        <v>0</v>
      </c>
      <c r="T54" s="50"/>
      <c r="U54" s="51"/>
      <c r="V54" s="58"/>
      <c r="W54" s="56">
        <f t="shared" si="6"/>
        <v>0</v>
      </c>
      <c r="X54" s="50"/>
      <c r="Y54" s="50"/>
      <c r="Z54" s="58"/>
      <c r="AA54" s="56">
        <f t="shared" si="7"/>
        <v>0</v>
      </c>
      <c r="AB54" s="50"/>
      <c r="AC54" s="50"/>
      <c r="AD54" s="58"/>
    </row>
    <row r="55" spans="2:30" x14ac:dyDescent="0.25">
      <c r="B55" s="4" t="s">
        <v>242</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F55</f>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v>50</v>
      </c>
      <c r="E57">
        <v>20</v>
      </c>
      <c r="F57" s="53">
        <f>D57*E57</f>
        <v>1000</v>
      </c>
      <c r="G57" s="127">
        <f t="shared" si="1"/>
        <v>1000</v>
      </c>
      <c r="H57" s="128">
        <f t="shared" si="2"/>
        <v>1000</v>
      </c>
      <c r="I57" s="128">
        <f t="shared" si="2"/>
        <v>0</v>
      </c>
      <c r="J57" s="129">
        <f t="shared" si="3"/>
        <v>0</v>
      </c>
      <c r="K57" s="56">
        <f t="shared" si="4"/>
        <v>0</v>
      </c>
      <c r="L57" s="50"/>
      <c r="M57" s="50"/>
      <c r="N57" s="58"/>
      <c r="O57" s="56">
        <f t="shared" si="8"/>
        <v>0</v>
      </c>
      <c r="P57" s="50"/>
      <c r="Q57" s="50"/>
      <c r="R57" s="64"/>
      <c r="S57" s="56">
        <f t="shared" si="5"/>
        <v>1000</v>
      </c>
      <c r="T57" s="137">
        <f>F57</f>
        <v>1000</v>
      </c>
      <c r="U57" s="51"/>
      <c r="V57" s="58"/>
      <c r="W57" s="56">
        <f t="shared" si="6"/>
        <v>0</v>
      </c>
      <c r="X57" s="50"/>
      <c r="Y57" s="50"/>
      <c r="Z57" s="58"/>
      <c r="AA57" s="56">
        <f t="shared" si="7"/>
        <v>0</v>
      </c>
      <c r="AB57" s="50"/>
      <c r="AC57" s="50"/>
      <c r="AD57" s="58"/>
    </row>
    <row r="58" spans="2:30" x14ac:dyDescent="0.25">
      <c r="B58" s="4" t="s">
        <v>32</v>
      </c>
      <c r="C58" s="7" t="s">
        <v>35</v>
      </c>
      <c r="D58" s="19">
        <v>3225</v>
      </c>
      <c r="E58">
        <v>1</v>
      </c>
      <c r="F58" s="53">
        <f t="shared" ref="F58:F61" si="10">D58*E58</f>
        <v>3225</v>
      </c>
      <c r="G58" s="127">
        <f t="shared" si="1"/>
        <v>3225</v>
      </c>
      <c r="H58" s="128">
        <f t="shared" si="2"/>
        <v>3225</v>
      </c>
      <c r="I58" s="128">
        <f t="shared" si="2"/>
        <v>0</v>
      </c>
      <c r="J58" s="129">
        <f t="shared" si="3"/>
        <v>0</v>
      </c>
      <c r="K58" s="56">
        <f t="shared" si="4"/>
        <v>0</v>
      </c>
      <c r="L58" s="50"/>
      <c r="M58" s="50"/>
      <c r="N58" s="58"/>
      <c r="O58" s="56"/>
      <c r="P58" s="50"/>
      <c r="Q58" s="50"/>
      <c r="R58" s="64"/>
      <c r="S58" s="56">
        <f t="shared" si="5"/>
        <v>3225</v>
      </c>
      <c r="T58" s="137">
        <f t="shared" ref="T58:T61" si="11">F58</f>
        <v>3225</v>
      </c>
      <c r="U58" s="51"/>
      <c r="V58" s="58"/>
      <c r="W58" s="56">
        <f t="shared" si="6"/>
        <v>0</v>
      </c>
      <c r="X58" s="50"/>
      <c r="Y58" s="50"/>
      <c r="Z58" s="58"/>
      <c r="AA58" s="56">
        <f t="shared" si="7"/>
        <v>0</v>
      </c>
      <c r="AB58" s="50"/>
      <c r="AC58" s="50"/>
      <c r="AD58" s="58"/>
    </row>
    <row r="59" spans="2:30" x14ac:dyDescent="0.25">
      <c r="B59" s="4" t="s">
        <v>5</v>
      </c>
      <c r="C59" s="7" t="s">
        <v>35</v>
      </c>
      <c r="D59" s="19">
        <v>537.5</v>
      </c>
      <c r="E59">
        <v>1</v>
      </c>
      <c r="F59" s="53">
        <f t="shared" si="10"/>
        <v>537.5</v>
      </c>
      <c r="G59" s="127">
        <f t="shared" si="1"/>
        <v>537.5</v>
      </c>
      <c r="H59" s="128">
        <f t="shared" si="2"/>
        <v>537.5</v>
      </c>
      <c r="I59" s="128">
        <f t="shared" si="2"/>
        <v>0</v>
      </c>
      <c r="J59" s="129">
        <f t="shared" si="3"/>
        <v>0</v>
      </c>
      <c r="K59" s="56">
        <f t="shared" si="4"/>
        <v>0</v>
      </c>
      <c r="L59" s="50"/>
      <c r="M59" s="50"/>
      <c r="N59" s="58"/>
      <c r="O59" s="56"/>
      <c r="P59" s="50"/>
      <c r="Q59" s="50"/>
      <c r="R59" s="64"/>
      <c r="S59" s="56">
        <f t="shared" si="5"/>
        <v>537.5</v>
      </c>
      <c r="T59" s="137">
        <f t="shared" si="11"/>
        <v>537.5</v>
      </c>
      <c r="U59" s="51"/>
      <c r="V59" s="58"/>
      <c r="W59" s="56">
        <f t="shared" si="6"/>
        <v>0</v>
      </c>
      <c r="X59" s="50"/>
      <c r="Y59" s="50"/>
      <c r="Z59" s="58"/>
      <c r="AA59" s="56">
        <f t="shared" si="7"/>
        <v>0</v>
      </c>
      <c r="AB59" s="50"/>
      <c r="AC59" s="50"/>
      <c r="AD59" s="58"/>
    </row>
    <row r="60" spans="2:30" x14ac:dyDescent="0.25">
      <c r="B60" s="4" t="s">
        <v>30</v>
      </c>
      <c r="C60" s="7" t="s">
        <v>29</v>
      </c>
      <c r="D60" s="9">
        <v>40</v>
      </c>
      <c r="E60">
        <v>1</v>
      </c>
      <c r="F60" s="53">
        <f t="shared" si="10"/>
        <v>40</v>
      </c>
      <c r="G60" s="127">
        <f t="shared" si="1"/>
        <v>40</v>
      </c>
      <c r="H60" s="128">
        <f t="shared" si="2"/>
        <v>40</v>
      </c>
      <c r="I60" s="128">
        <f t="shared" si="2"/>
        <v>0</v>
      </c>
      <c r="J60" s="129">
        <f t="shared" si="3"/>
        <v>0</v>
      </c>
      <c r="K60" s="56">
        <f t="shared" si="4"/>
        <v>0</v>
      </c>
      <c r="L60" s="50"/>
      <c r="M60" s="50"/>
      <c r="N60" s="58"/>
      <c r="O60" s="56"/>
      <c r="P60" s="50"/>
      <c r="Q60" s="50"/>
      <c r="R60" s="64"/>
      <c r="S60" s="56">
        <f t="shared" si="5"/>
        <v>40</v>
      </c>
      <c r="T60" s="137">
        <f t="shared" si="11"/>
        <v>40</v>
      </c>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f t="shared" si="10"/>
        <v>400</v>
      </c>
      <c r="G61" s="127">
        <f t="shared" si="1"/>
        <v>400</v>
      </c>
      <c r="H61" s="128">
        <f t="shared" si="2"/>
        <v>400</v>
      </c>
      <c r="I61" s="128">
        <f t="shared" si="2"/>
        <v>0</v>
      </c>
      <c r="J61" s="129">
        <f t="shared" si="3"/>
        <v>0</v>
      </c>
      <c r="K61" s="56">
        <f t="shared" si="4"/>
        <v>0</v>
      </c>
      <c r="L61" s="50"/>
      <c r="M61" s="50"/>
      <c r="N61" s="58"/>
      <c r="O61" s="56"/>
      <c r="P61" s="50"/>
      <c r="Q61" s="50"/>
      <c r="R61" s="64"/>
      <c r="S61" s="56">
        <f t="shared" si="5"/>
        <v>400</v>
      </c>
      <c r="T61" s="137">
        <f t="shared" si="11"/>
        <v>400</v>
      </c>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67702.5</v>
      </c>
      <c r="G63" s="131">
        <f t="shared" ref="G63:I63" si="12">SUM(G48:G61)</f>
        <v>67702.5</v>
      </c>
      <c r="H63" s="131">
        <f t="shared" si="12"/>
        <v>5202.5</v>
      </c>
      <c r="I63" s="131">
        <f t="shared" si="12"/>
        <v>0</v>
      </c>
      <c r="J63" s="131">
        <f>SUM(J48:J61)</f>
        <v>62500</v>
      </c>
      <c r="K63" s="61">
        <f t="shared" ref="K63:M63" si="13">SUM(K48:K61)</f>
        <v>0</v>
      </c>
      <c r="L63" s="61">
        <f t="shared" si="13"/>
        <v>0</v>
      </c>
      <c r="M63" s="61">
        <f t="shared" si="13"/>
        <v>0</v>
      </c>
      <c r="N63" s="61">
        <f>SUM(N48:N61)</f>
        <v>0</v>
      </c>
      <c r="O63" s="62">
        <f>SUM(O48:O61)</f>
        <v>62500</v>
      </c>
      <c r="P63" s="63"/>
      <c r="Q63" s="63"/>
      <c r="R63" s="65">
        <f>SUM(R48:R62)</f>
        <v>62500</v>
      </c>
      <c r="S63" s="65">
        <f t="shared" ref="S63:AD63" si="14">SUM(S48:S62)</f>
        <v>5202.5</v>
      </c>
      <c r="T63" s="65">
        <f t="shared" si="14"/>
        <v>5202.5</v>
      </c>
      <c r="U63" s="65">
        <f t="shared" si="14"/>
        <v>0</v>
      </c>
      <c r="V63" s="65">
        <f t="shared" si="14"/>
        <v>0</v>
      </c>
      <c r="W63" s="65">
        <f t="shared" si="14"/>
        <v>0</v>
      </c>
      <c r="X63" s="65">
        <f t="shared" si="14"/>
        <v>0</v>
      </c>
      <c r="Y63" s="65">
        <f t="shared" si="14"/>
        <v>0</v>
      </c>
      <c r="Z63" s="65">
        <f t="shared" si="14"/>
        <v>0</v>
      </c>
      <c r="AA63" s="65">
        <f t="shared" si="14"/>
        <v>0</v>
      </c>
      <c r="AB63" s="65">
        <f t="shared" si="14"/>
        <v>0</v>
      </c>
      <c r="AC63" s="65">
        <f t="shared" si="14"/>
        <v>0</v>
      </c>
      <c r="AD63" s="65">
        <f t="shared" si="14"/>
        <v>0</v>
      </c>
    </row>
  </sheetData>
  <mergeCells count="6">
    <mergeCell ref="AA45:AD45"/>
    <mergeCell ref="G45:J45"/>
    <mergeCell ref="K45:N45"/>
    <mergeCell ref="O45:R45"/>
    <mergeCell ref="S45:V45"/>
    <mergeCell ref="W45:Z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5"/>
  <sheetViews>
    <sheetView zoomScale="60" zoomScaleNormal="60" workbookViewId="0">
      <selection activeCell="A46" sqref="A46:XFD64"/>
    </sheetView>
  </sheetViews>
  <sheetFormatPr defaultRowHeight="15" x14ac:dyDescent="0.25"/>
  <cols>
    <col min="1" max="1" width="3.42578125" customWidth="1"/>
    <col min="2" max="2" width="33.5703125" bestFit="1" customWidth="1"/>
    <col min="3" max="3" width="9" style="6" bestFit="1" customWidth="1"/>
    <col min="6" max="6" width="18" customWidth="1"/>
    <col min="7" max="7" width="14.85546875" customWidth="1"/>
    <col min="8" max="8" width="12" customWidth="1"/>
    <col min="10" max="10" width="16.28515625" customWidth="1"/>
    <col min="11" max="11" width="13.42578125" customWidth="1"/>
    <col min="14" max="14" width="12.85546875" customWidth="1"/>
  </cols>
  <sheetData>
    <row r="3" spans="2:6" x14ac:dyDescent="0.25">
      <c r="B3" t="s">
        <v>74</v>
      </c>
    </row>
    <row r="4" spans="2:6" x14ac:dyDescent="0.25">
      <c r="B4" t="s">
        <v>75</v>
      </c>
    </row>
    <row r="5" spans="2:6" x14ac:dyDescent="0.25">
      <c r="B5" t="s">
        <v>76</v>
      </c>
    </row>
    <row r="6" spans="2:6" x14ac:dyDescent="0.25">
      <c r="B6" s="1" t="s">
        <v>119</v>
      </c>
    </row>
    <row r="8" spans="2:6" x14ac:dyDescent="0.25">
      <c r="B8" t="s">
        <v>200</v>
      </c>
    </row>
    <row r="9" spans="2:6" ht="20.25" thickBot="1" x14ac:dyDescent="0.35">
      <c r="B9" s="3"/>
      <c r="C9" s="5"/>
      <c r="D9" s="3"/>
      <c r="E9" s="3"/>
      <c r="F9" s="3"/>
    </row>
    <row r="10" spans="2:6" ht="16.5" thickTop="1" thickBot="1" x14ac:dyDescent="0.3">
      <c r="B10" s="4" t="s">
        <v>14</v>
      </c>
      <c r="C10" s="7" t="s">
        <v>0</v>
      </c>
      <c r="D10" s="9"/>
    </row>
    <row r="11" spans="2:6" ht="15.75" hidden="1" customHeight="1" thickTop="1" x14ac:dyDescent="0.25">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e">
        <f>[1]re!#REF!</f>
        <v>#REF!</v>
      </c>
      <c r="C24" s="7"/>
      <c r="D24" s="18" t="e">
        <f>[1]re!#REF!</f>
        <v>#REF!</v>
      </c>
    </row>
    <row r="25" spans="1:6" ht="15.75" hidden="1" thickBot="1" x14ac:dyDescent="0.3">
      <c r="A25">
        <f>[1]re!B1</f>
        <v>0</v>
      </c>
      <c r="C25" s="7"/>
      <c r="D25" s="18">
        <f>[1]re!C1</f>
        <v>0</v>
      </c>
    </row>
    <row r="26" spans="1:6" ht="15.75" hidden="1" thickBot="1" x14ac:dyDescent="0.3">
      <c r="C26" s="7"/>
      <c r="D26" s="7" t="s">
        <v>12</v>
      </c>
      <c r="E26" s="7" t="s">
        <v>10</v>
      </c>
      <c r="F26" s="7" t="s">
        <v>11</v>
      </c>
    </row>
    <row r="27" spans="1:6" ht="15.75" hidden="1" thickBot="1" x14ac:dyDescent="0.3">
      <c r="B27" s="4" t="s">
        <v>23</v>
      </c>
      <c r="C27" s="7" t="s">
        <v>1</v>
      </c>
      <c r="D27" s="9" t="e">
        <f>[1]re!C4*D24</f>
        <v>#REF!</v>
      </c>
      <c r="F27" s="10" t="e">
        <f>D27*E27</f>
        <v>#REF!</v>
      </c>
    </row>
    <row r="28" spans="1:6" ht="15.75" hidden="1" thickBot="1" x14ac:dyDescent="0.3">
      <c r="B28" s="4" t="s">
        <v>2</v>
      </c>
      <c r="C28" s="7" t="s">
        <v>1</v>
      </c>
      <c r="D28" s="9" t="e">
        <f>[1]re!C6*D24</f>
        <v>#REF!</v>
      </c>
      <c r="F28" s="10" t="e">
        <f>D28*E28</f>
        <v>#REF!</v>
      </c>
    </row>
    <row r="29" spans="1:6" ht="15.75" hidden="1" thickBot="1" x14ac:dyDescent="0.3">
      <c r="B29" s="4" t="s">
        <v>3</v>
      </c>
      <c r="C29" s="7" t="s">
        <v>1</v>
      </c>
      <c r="D29" s="9" t="e">
        <f>[1]re!C7*D24</f>
        <v>#REF!</v>
      </c>
      <c r="F29" s="10" t="e">
        <f>D29*E29</f>
        <v>#REF!</v>
      </c>
    </row>
    <row r="30" spans="1:6" ht="15.75" hidden="1" thickBot="1" x14ac:dyDescent="0.3">
      <c r="B30" s="4" t="s">
        <v>4</v>
      </c>
      <c r="C30" s="7" t="s">
        <v>6</v>
      </c>
      <c r="D30" s="9" t="e">
        <f>[1]re!C8*D24</f>
        <v>#REF!</v>
      </c>
      <c r="F30" s="10" t="e">
        <f>D30*E30</f>
        <v>#REF!</v>
      </c>
    </row>
    <row r="31" spans="1:6" ht="15.75" hidden="1" thickBot="1" x14ac:dyDescent="0.3">
      <c r="B31" s="4"/>
      <c r="C31" s="7"/>
      <c r="D31" s="9"/>
      <c r="F31" s="10"/>
    </row>
    <row r="32" spans="1:6" ht="15.75" hidden="1" thickBot="1" x14ac:dyDescent="0.3">
      <c r="B32" s="4" t="s">
        <v>24</v>
      </c>
      <c r="C32" s="7" t="s">
        <v>29</v>
      </c>
      <c r="D32" s="9">
        <f>[1]re!C5*D25</f>
        <v>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t="e">
        <f>SUM(F39:F42)</f>
        <v>#REF!</v>
      </c>
    </row>
    <row r="39" spans="2:30" ht="15.75" hidden="1" thickBot="1" x14ac:dyDescent="0.3">
      <c r="B39" s="4" t="s">
        <v>32</v>
      </c>
      <c r="C39" s="7" t="s">
        <v>35</v>
      </c>
      <c r="D39" s="9" t="e">
        <f>[1]re!C9*D24</f>
        <v>#REF!</v>
      </c>
      <c r="F39" s="10" t="e">
        <f>D39*E39</f>
        <v>#REF!</v>
      </c>
    </row>
    <row r="40" spans="2:30" ht="15.75" hidden="1" thickBot="1" x14ac:dyDescent="0.3">
      <c r="B40" s="4" t="s">
        <v>5</v>
      </c>
      <c r="C40" s="7" t="s">
        <v>35</v>
      </c>
      <c r="D40" s="19" t="e">
        <f>[1]re!C10*D24</f>
        <v>#REF!</v>
      </c>
      <c r="F40" s="10" t="e">
        <f>D40*E40</f>
        <v>#REF!</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t="e">
        <f>SUM(F27:F38)</f>
        <v>#REF!</v>
      </c>
    </row>
    <row r="45" spans="2:30" ht="15.75" hidden="1" thickBot="1" x14ac:dyDescent="0.3"/>
    <row r="46" spans="2:30" ht="18" thickBot="1" x14ac:dyDescent="0.35">
      <c r="B46" s="2" t="s">
        <v>71</v>
      </c>
      <c r="C46" s="8"/>
      <c r="D46" s="2"/>
      <c r="E46" s="2"/>
      <c r="F46" s="2"/>
      <c r="G46" s="201" t="s">
        <v>64</v>
      </c>
      <c r="H46" s="202"/>
      <c r="I46" s="202"/>
      <c r="J46" s="203"/>
      <c r="K46" s="181">
        <v>2021</v>
      </c>
      <c r="L46" s="182"/>
      <c r="M46" s="182"/>
      <c r="N46" s="183"/>
      <c r="O46" s="181">
        <v>2022</v>
      </c>
      <c r="P46" s="182"/>
      <c r="Q46" s="182"/>
      <c r="R46" s="183"/>
      <c r="S46" s="181">
        <v>2023</v>
      </c>
      <c r="T46" s="182"/>
      <c r="U46" s="182"/>
      <c r="V46" s="183"/>
      <c r="W46" s="181">
        <v>2024</v>
      </c>
      <c r="X46" s="182"/>
      <c r="Y46" s="182"/>
      <c r="Z46" s="183"/>
      <c r="AA46" s="181">
        <v>2025</v>
      </c>
      <c r="AB46" s="182"/>
      <c r="AC46" s="182"/>
      <c r="AD46" s="183"/>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ht="60" x14ac:dyDescent="0.25">
      <c r="B49" s="126" t="s">
        <v>182</v>
      </c>
      <c r="C49" s="7" t="s">
        <v>0</v>
      </c>
      <c r="D49" s="9">
        <v>2500</v>
      </c>
      <c r="E49">
        <v>65</v>
      </c>
      <c r="F49" s="53">
        <f>D49*E49</f>
        <v>162500</v>
      </c>
      <c r="G49" s="127">
        <f>SUM(H49:J49)</f>
        <v>162500</v>
      </c>
      <c r="H49" s="128">
        <f>L49+P49+T49+X49+AB49</f>
        <v>75000</v>
      </c>
      <c r="I49" s="128">
        <f>M49+Q49+U49+Y49+AC49</f>
        <v>0</v>
      </c>
      <c r="J49" s="129">
        <f>R49+V49+Z49+AD49</f>
        <v>87500</v>
      </c>
      <c r="K49" s="56"/>
      <c r="L49" s="50"/>
      <c r="M49" s="50"/>
      <c r="N49" s="64"/>
      <c r="O49" s="56">
        <f>SUM(P49:R49)</f>
        <v>87500</v>
      </c>
      <c r="P49" s="50"/>
      <c r="Q49" s="50"/>
      <c r="R49" s="64">
        <f>35*D49</f>
        <v>87500</v>
      </c>
      <c r="S49" s="56">
        <f>SUM(T49:V49)</f>
        <v>25000</v>
      </c>
      <c r="T49" s="50">
        <f>10*D49</f>
        <v>25000</v>
      </c>
      <c r="U49" s="51"/>
      <c r="V49" s="58"/>
      <c r="W49" s="56">
        <f>SUM(X49:Z49)</f>
        <v>25000</v>
      </c>
      <c r="X49" s="50">
        <f>10*D49</f>
        <v>25000</v>
      </c>
      <c r="Y49" s="50"/>
      <c r="Z49" s="58"/>
      <c r="AA49" s="56">
        <f>SUM(AB49:AD49)</f>
        <v>25000</v>
      </c>
      <c r="AB49" s="50">
        <f>10*D49</f>
        <v>25000</v>
      </c>
      <c r="AC49" s="50"/>
      <c r="AD49" s="58"/>
    </row>
    <row r="50" spans="2:30" x14ac:dyDescent="0.25">
      <c r="B50" s="4" t="s">
        <v>4</v>
      </c>
      <c r="C50" s="7" t="s">
        <v>6</v>
      </c>
      <c r="D50" s="9">
        <v>150</v>
      </c>
      <c r="E50">
        <v>60</v>
      </c>
      <c r="F50" s="53">
        <f t="shared" ref="F50:F56" si="0">D50*E50</f>
        <v>9000</v>
      </c>
      <c r="G50" s="127">
        <f t="shared" ref="G50:G62" si="1">SUM(H50:J50)</f>
        <v>9000</v>
      </c>
      <c r="H50" s="128">
        <f t="shared" ref="H50:I62" si="2">L50+P50+T50+X50+AB50</f>
        <v>3750</v>
      </c>
      <c r="I50" s="128">
        <f t="shared" si="2"/>
        <v>0</v>
      </c>
      <c r="J50" s="129">
        <f t="shared" ref="J50:J62" si="3">R50+V50+Z50+AD50</f>
        <v>5250</v>
      </c>
      <c r="K50" s="56">
        <f t="shared" ref="K50:K62" si="4">SUM(L50:N50)</f>
        <v>0</v>
      </c>
      <c r="L50" s="50"/>
      <c r="M50" s="50"/>
      <c r="N50" s="58"/>
      <c r="O50" s="56">
        <f>SUM(P50:R50)</f>
        <v>5250</v>
      </c>
      <c r="P50" s="50"/>
      <c r="Q50" s="50"/>
      <c r="R50" s="64">
        <f>35*D50</f>
        <v>5250</v>
      </c>
      <c r="S50" s="56">
        <f t="shared" ref="S50:S62" si="5">SUM(T50:V50)</f>
        <v>1500</v>
      </c>
      <c r="T50" s="50">
        <f>10*D50</f>
        <v>1500</v>
      </c>
      <c r="U50" s="51"/>
      <c r="V50" s="58"/>
      <c r="W50" s="56">
        <f t="shared" ref="W50:W62" si="6">SUM(X50:Z50)</f>
        <v>1500</v>
      </c>
      <c r="X50" s="50">
        <f>10*D50</f>
        <v>1500</v>
      </c>
      <c r="Y50" s="50"/>
      <c r="Z50" s="58"/>
      <c r="AA50" s="56">
        <f t="shared" ref="AA50:AA62" si="7">SUM(AB50:AD50)</f>
        <v>750</v>
      </c>
      <c r="AB50" s="50">
        <f>5*D50</f>
        <v>750</v>
      </c>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f>20+10+10+10+10</f>
        <v>60</v>
      </c>
      <c r="F52" s="53">
        <f t="shared" si="0"/>
        <v>60000</v>
      </c>
      <c r="G52" s="127">
        <f t="shared" si="1"/>
        <v>60000</v>
      </c>
      <c r="H52" s="128">
        <f t="shared" si="2"/>
        <v>25000</v>
      </c>
      <c r="I52" s="128">
        <f t="shared" si="2"/>
        <v>0</v>
      </c>
      <c r="J52" s="129">
        <f t="shared" si="3"/>
        <v>35000</v>
      </c>
      <c r="K52" s="56">
        <f t="shared" si="4"/>
        <v>0</v>
      </c>
      <c r="L52" s="50"/>
      <c r="M52" s="50"/>
      <c r="N52" s="64"/>
      <c r="O52" s="56">
        <f t="shared" si="8"/>
        <v>35000</v>
      </c>
      <c r="P52" s="50"/>
      <c r="Q52" s="50"/>
      <c r="R52" s="64">
        <f>35*D52</f>
        <v>35000</v>
      </c>
      <c r="S52" s="56">
        <f t="shared" si="5"/>
        <v>10000</v>
      </c>
      <c r="T52" s="50">
        <f>10*D52</f>
        <v>10000</v>
      </c>
      <c r="U52" s="51"/>
      <c r="V52" s="58"/>
      <c r="W52" s="56">
        <f t="shared" si="6"/>
        <v>10000</v>
      </c>
      <c r="X52" s="50">
        <f>10*D52</f>
        <v>10000</v>
      </c>
      <c r="Y52" s="50"/>
      <c r="Z52" s="58"/>
      <c r="AA52" s="56">
        <f t="shared" si="7"/>
        <v>5000</v>
      </c>
      <c r="AB52" s="50">
        <f>5*D52</f>
        <v>5000</v>
      </c>
      <c r="AC52" s="50"/>
      <c r="AD52" s="58"/>
    </row>
    <row r="53" spans="2:30" x14ac:dyDescent="0.25">
      <c r="B53" s="4" t="s">
        <v>26</v>
      </c>
      <c r="C53" s="7" t="s">
        <v>184</v>
      </c>
      <c r="D53" s="9">
        <v>200</v>
      </c>
      <c r="E53" s="49">
        <v>35</v>
      </c>
      <c r="F53" s="53">
        <f t="shared" si="0"/>
        <v>7000</v>
      </c>
      <c r="G53" s="127">
        <f t="shared" si="1"/>
        <v>7000</v>
      </c>
      <c r="H53" s="128">
        <f t="shared" si="2"/>
        <v>3000</v>
      </c>
      <c r="I53" s="128">
        <f t="shared" si="2"/>
        <v>0</v>
      </c>
      <c r="J53" s="129">
        <f t="shared" si="3"/>
        <v>4000</v>
      </c>
      <c r="K53" s="56">
        <f t="shared" si="4"/>
        <v>0</v>
      </c>
      <c r="L53" s="50"/>
      <c r="M53" s="50"/>
      <c r="N53" s="64"/>
      <c r="O53" s="56">
        <f t="shared" si="8"/>
        <v>4000</v>
      </c>
      <c r="P53" s="50"/>
      <c r="Q53" s="50"/>
      <c r="R53" s="64">
        <f>20*D53</f>
        <v>4000</v>
      </c>
      <c r="S53" s="56">
        <f t="shared" si="5"/>
        <v>1000</v>
      </c>
      <c r="T53" s="50">
        <f>5*D53</f>
        <v>1000</v>
      </c>
      <c r="U53" s="51"/>
      <c r="V53" s="58"/>
      <c r="W53" s="56">
        <f t="shared" si="6"/>
        <v>1000</v>
      </c>
      <c r="X53" s="50">
        <f>5*D53</f>
        <v>1000</v>
      </c>
      <c r="Y53" s="50"/>
      <c r="Z53" s="58"/>
      <c r="AA53" s="56">
        <f t="shared" si="7"/>
        <v>1000</v>
      </c>
      <c r="AB53" s="50">
        <f>5*D53</f>
        <v>1000</v>
      </c>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185</v>
      </c>
      <c r="C55" s="7" t="s">
        <v>186</v>
      </c>
      <c r="D55" s="9">
        <v>150</v>
      </c>
      <c r="E55">
        <v>800</v>
      </c>
      <c r="F55" s="53">
        <f t="shared" si="0"/>
        <v>120000</v>
      </c>
      <c r="G55" s="127">
        <f t="shared" si="1"/>
        <v>120000</v>
      </c>
      <c r="H55" s="128">
        <f t="shared" si="2"/>
        <v>45000</v>
      </c>
      <c r="I55" s="128">
        <f t="shared" si="2"/>
        <v>0</v>
      </c>
      <c r="J55" s="129">
        <f t="shared" si="3"/>
        <v>75000</v>
      </c>
      <c r="K55" s="56">
        <f t="shared" si="4"/>
        <v>0</v>
      </c>
      <c r="L55" s="50"/>
      <c r="M55" s="50"/>
      <c r="N55" s="58"/>
      <c r="O55" s="56">
        <f t="shared" si="8"/>
        <v>75000</v>
      </c>
      <c r="P55" s="50"/>
      <c r="Q55" s="50"/>
      <c r="R55" s="64">
        <f>D55*500</f>
        <v>75000</v>
      </c>
      <c r="S55" s="56">
        <f t="shared" si="5"/>
        <v>15000</v>
      </c>
      <c r="T55" s="50">
        <f>D55*100</f>
        <v>15000</v>
      </c>
      <c r="U55" s="51"/>
      <c r="V55" s="58"/>
      <c r="W55" s="56">
        <f t="shared" si="6"/>
        <v>15000</v>
      </c>
      <c r="X55" s="50">
        <f>D55*100</f>
        <v>15000</v>
      </c>
      <c r="Y55" s="50"/>
      <c r="Z55" s="58"/>
      <c r="AA55" s="56">
        <f t="shared" si="7"/>
        <v>15000</v>
      </c>
      <c r="AB55" s="50">
        <f>D55*100</f>
        <v>15000</v>
      </c>
      <c r="AC55" s="50"/>
      <c r="AD55" s="58"/>
    </row>
    <row r="56" spans="2:30" x14ac:dyDescent="0.25">
      <c r="B56" s="4" t="s">
        <v>33</v>
      </c>
      <c r="C56" s="7" t="s">
        <v>34</v>
      </c>
      <c r="D56" s="9">
        <v>50</v>
      </c>
      <c r="E56">
        <v>100</v>
      </c>
      <c r="F56" s="53">
        <f t="shared" si="0"/>
        <v>5000</v>
      </c>
      <c r="G56" s="127">
        <f t="shared" si="1"/>
        <v>5000</v>
      </c>
      <c r="H56" s="128">
        <f t="shared" si="2"/>
        <v>0</v>
      </c>
      <c r="I56" s="128">
        <f t="shared" si="2"/>
        <v>0</v>
      </c>
      <c r="J56" s="129">
        <f t="shared" si="3"/>
        <v>5000</v>
      </c>
      <c r="K56" s="56">
        <f t="shared" si="4"/>
        <v>0</v>
      </c>
      <c r="L56" s="50"/>
      <c r="M56" s="50"/>
      <c r="N56" s="58"/>
      <c r="O56" s="56">
        <f t="shared" si="8"/>
        <v>5000</v>
      </c>
      <c r="P56" s="50"/>
      <c r="Q56" s="50"/>
      <c r="R56" s="64">
        <f t="shared" si="9"/>
        <v>5000</v>
      </c>
      <c r="S56" s="56">
        <f t="shared" si="5"/>
        <v>0</v>
      </c>
      <c r="T56" s="50"/>
      <c r="U56" s="51"/>
      <c r="V56" s="58"/>
      <c r="W56" s="56">
        <f t="shared" si="6"/>
        <v>0</v>
      </c>
      <c r="X56" s="50"/>
      <c r="Y56" s="50"/>
      <c r="Z56" s="58"/>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c r="E58">
        <v>20</v>
      </c>
      <c r="F58" s="53"/>
      <c r="G58" s="127">
        <f t="shared" si="1"/>
        <v>0</v>
      </c>
      <c r="H58" s="128">
        <f t="shared" si="2"/>
        <v>0</v>
      </c>
      <c r="I58" s="128">
        <f t="shared" si="2"/>
        <v>0</v>
      </c>
      <c r="J58" s="129">
        <f t="shared" si="3"/>
        <v>0</v>
      </c>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32</v>
      </c>
      <c r="C59" s="7" t="s">
        <v>35</v>
      </c>
      <c r="D59" s="19">
        <v>3225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5</v>
      </c>
      <c r="C60" s="7" t="s">
        <v>35</v>
      </c>
      <c r="D60" s="19">
        <v>537.5</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30</v>
      </c>
      <c r="C61" s="7" t="s">
        <v>29</v>
      </c>
      <c r="D61" s="9">
        <v>40</v>
      </c>
      <c r="E61">
        <v>1</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7</v>
      </c>
      <c r="C62" s="7" t="s">
        <v>29</v>
      </c>
      <c r="D62" s="9">
        <v>20</v>
      </c>
      <c r="E62">
        <f>E58</f>
        <v>20</v>
      </c>
      <c r="F62" s="53"/>
      <c r="G62" s="127">
        <f t="shared" si="1"/>
        <v>0</v>
      </c>
      <c r="H62" s="128">
        <f t="shared" si="2"/>
        <v>0</v>
      </c>
      <c r="I62" s="128">
        <f t="shared" si="2"/>
        <v>0</v>
      </c>
      <c r="J62" s="129">
        <f t="shared" si="3"/>
        <v>0</v>
      </c>
      <c r="K62" s="56">
        <f t="shared" si="4"/>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363500</v>
      </c>
      <c r="G64" s="131">
        <f t="shared" ref="G64:I64" si="10">SUM(G49:G62)</f>
        <v>363500</v>
      </c>
      <c r="H64" s="131">
        <f t="shared" si="10"/>
        <v>151750</v>
      </c>
      <c r="I64" s="131">
        <f t="shared" si="10"/>
        <v>0</v>
      </c>
      <c r="J64" s="131">
        <f>SUM(J49:J62)</f>
        <v>211750</v>
      </c>
      <c r="K64" s="61">
        <f t="shared" ref="K64:M64" si="11">SUM(K49:K62)</f>
        <v>0</v>
      </c>
      <c r="L64" s="61">
        <f t="shared" si="11"/>
        <v>0</v>
      </c>
      <c r="M64" s="61">
        <f t="shared" si="11"/>
        <v>0</v>
      </c>
      <c r="N64" s="61">
        <f>SUM(N49:N62)</f>
        <v>0</v>
      </c>
      <c r="O64" s="62">
        <f>SUM(O49:O62)</f>
        <v>211750</v>
      </c>
      <c r="P64" s="63"/>
      <c r="Q64" s="63"/>
      <c r="R64" s="65">
        <f>SUM(R49:R63)</f>
        <v>211750</v>
      </c>
      <c r="S64" s="65">
        <f t="shared" ref="S64:AD64" si="12">SUM(S49:S63)</f>
        <v>52500</v>
      </c>
      <c r="T64" s="65">
        <f t="shared" si="12"/>
        <v>52500</v>
      </c>
      <c r="U64" s="65">
        <f t="shared" si="12"/>
        <v>0</v>
      </c>
      <c r="V64" s="65">
        <f t="shared" si="12"/>
        <v>0</v>
      </c>
      <c r="W64" s="65">
        <f t="shared" si="12"/>
        <v>52500</v>
      </c>
      <c r="X64" s="65">
        <f t="shared" si="12"/>
        <v>52500</v>
      </c>
      <c r="Y64" s="65">
        <f t="shared" si="12"/>
        <v>0</v>
      </c>
      <c r="Z64" s="65">
        <f t="shared" si="12"/>
        <v>0</v>
      </c>
      <c r="AA64" s="65">
        <f t="shared" si="12"/>
        <v>46750</v>
      </c>
      <c r="AB64" s="65">
        <f t="shared" si="12"/>
        <v>46750</v>
      </c>
      <c r="AC64" s="65">
        <f t="shared" si="12"/>
        <v>0</v>
      </c>
      <c r="AD64" s="65">
        <f t="shared" si="12"/>
        <v>0</v>
      </c>
    </row>
    <row r="65" spans="6:6" x14ac:dyDescent="0.25">
      <c r="F65" s="16"/>
    </row>
  </sheetData>
  <mergeCells count="6">
    <mergeCell ref="AA46:AD46"/>
    <mergeCell ref="G46:J46"/>
    <mergeCell ref="K46:N46"/>
    <mergeCell ref="O46:R46"/>
    <mergeCell ref="S46:V46"/>
    <mergeCell ref="W46:Z46"/>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T49" sqref="T49"/>
    </sheetView>
  </sheetViews>
  <sheetFormatPr defaultRowHeight="15" x14ac:dyDescent="0.25"/>
  <cols>
    <col min="1" max="1" width="4.42578125" customWidth="1"/>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177</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238</v>
      </c>
      <c r="C48" s="7" t="s">
        <v>0</v>
      </c>
      <c r="D48" s="9">
        <v>2500</v>
      </c>
      <c r="E48">
        <v>20</v>
      </c>
      <c r="F48" s="53">
        <f>D48*E48</f>
        <v>50000</v>
      </c>
      <c r="G48" s="127">
        <f>SUM(H48:J48)</f>
        <v>50000</v>
      </c>
      <c r="H48" s="128">
        <f>L48+P48+T48+X48+AB48</f>
        <v>50000</v>
      </c>
      <c r="I48" s="128">
        <f>M48+Q48+U48+Y48+AC48</f>
        <v>0</v>
      </c>
      <c r="J48" s="129">
        <f>R48+V48+Z48+AD48</f>
        <v>0</v>
      </c>
      <c r="K48" s="56"/>
      <c r="L48" s="50"/>
      <c r="M48" s="50"/>
      <c r="N48" s="64"/>
      <c r="O48" s="56">
        <f>SUM(P48:R48)</f>
        <v>0</v>
      </c>
      <c r="P48" s="50"/>
      <c r="Q48" s="50"/>
      <c r="R48" s="64"/>
      <c r="S48" s="56">
        <f>SUM(T48:V48)</f>
        <v>50000</v>
      </c>
      <c r="T48" s="137">
        <f>F48</f>
        <v>50000</v>
      </c>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1500</v>
      </c>
      <c r="H49" s="128">
        <f t="shared" ref="H49:I61" si="2">L49+P49+T49+X49+AB49</f>
        <v>1500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1500</v>
      </c>
      <c r="T49" s="50">
        <f>10*D49</f>
        <v>1500</v>
      </c>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243</v>
      </c>
      <c r="C51" s="7" t="s">
        <v>0</v>
      </c>
      <c r="D51" s="9">
        <v>1000</v>
      </c>
      <c r="E51" s="49">
        <v>20</v>
      </c>
      <c r="F51" s="53">
        <f t="shared" si="0"/>
        <v>20000</v>
      </c>
      <c r="G51" s="127">
        <f t="shared" si="1"/>
        <v>20000</v>
      </c>
      <c r="H51" s="128">
        <f t="shared" si="2"/>
        <v>20000</v>
      </c>
      <c r="I51" s="128">
        <f t="shared" si="2"/>
        <v>0</v>
      </c>
      <c r="J51" s="129">
        <f t="shared" si="3"/>
        <v>0</v>
      </c>
      <c r="K51" s="56">
        <f t="shared" si="4"/>
        <v>0</v>
      </c>
      <c r="L51" s="50"/>
      <c r="M51" s="50"/>
      <c r="N51" s="64"/>
      <c r="O51" s="56">
        <f t="shared" si="8"/>
        <v>0</v>
      </c>
      <c r="P51" s="50"/>
      <c r="Q51" s="50"/>
      <c r="R51" s="64"/>
      <c r="S51" s="56">
        <f t="shared" si="5"/>
        <v>20000</v>
      </c>
      <c r="T51" s="137">
        <f>F51</f>
        <v>20000</v>
      </c>
      <c r="U51" s="51"/>
      <c r="V51" s="58"/>
      <c r="W51" s="56">
        <f t="shared" si="6"/>
        <v>0</v>
      </c>
      <c r="X51" s="50"/>
      <c r="Y51" s="50"/>
      <c r="Z51" s="58"/>
      <c r="AA51" s="56">
        <f t="shared" si="7"/>
        <v>0</v>
      </c>
      <c r="AB51" s="50"/>
      <c r="AC51" s="50"/>
      <c r="AD51" s="58"/>
    </row>
    <row r="52" spans="2:30" x14ac:dyDescent="0.25">
      <c r="B52" s="4" t="s">
        <v>26</v>
      </c>
      <c r="C52" s="7" t="s">
        <v>184</v>
      </c>
      <c r="D52" s="9">
        <v>200</v>
      </c>
      <c r="E52" s="49">
        <v>20</v>
      </c>
      <c r="F52" s="53">
        <f t="shared" si="0"/>
        <v>4000</v>
      </c>
      <c r="G52" s="127">
        <f t="shared" si="1"/>
        <v>4000</v>
      </c>
      <c r="H52" s="128">
        <f t="shared" si="2"/>
        <v>4000</v>
      </c>
      <c r="I52" s="128">
        <f t="shared" si="2"/>
        <v>0</v>
      </c>
      <c r="J52" s="129">
        <f t="shared" si="3"/>
        <v>0</v>
      </c>
      <c r="K52" s="56">
        <f t="shared" si="4"/>
        <v>0</v>
      </c>
      <c r="L52" s="50"/>
      <c r="M52" s="50"/>
      <c r="N52" s="64"/>
      <c r="O52" s="56">
        <f t="shared" si="8"/>
        <v>0</v>
      </c>
      <c r="P52" s="50"/>
      <c r="Q52" s="50"/>
      <c r="R52" s="64"/>
      <c r="S52" s="56">
        <f t="shared" si="5"/>
        <v>4000</v>
      </c>
      <c r="T52" s="137">
        <f>F52</f>
        <v>4000</v>
      </c>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E54">
        <v>300</v>
      </c>
      <c r="F54" s="53">
        <f t="shared" si="0"/>
        <v>45000</v>
      </c>
      <c r="G54" s="127">
        <f t="shared" si="1"/>
        <v>45000</v>
      </c>
      <c r="H54" s="128">
        <f t="shared" si="2"/>
        <v>45000</v>
      </c>
      <c r="I54" s="128">
        <f t="shared" si="2"/>
        <v>0</v>
      </c>
      <c r="J54" s="129">
        <f t="shared" si="3"/>
        <v>0</v>
      </c>
      <c r="K54" s="56">
        <f t="shared" si="4"/>
        <v>0</v>
      </c>
      <c r="L54" s="50"/>
      <c r="M54" s="50"/>
      <c r="N54" s="58"/>
      <c r="O54" s="56">
        <f t="shared" si="8"/>
        <v>0</v>
      </c>
      <c r="P54" s="50"/>
      <c r="Q54" s="50"/>
      <c r="R54" s="64"/>
      <c r="S54" s="56">
        <f t="shared" si="5"/>
        <v>45000</v>
      </c>
      <c r="T54" s="137">
        <f>F54</f>
        <v>45000</v>
      </c>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119000</v>
      </c>
      <c r="G63" s="131">
        <f t="shared" ref="G63:I63" si="10">SUM(G48:G61)</f>
        <v>120500</v>
      </c>
      <c r="H63" s="131">
        <f t="shared" si="10"/>
        <v>120500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120500</v>
      </c>
      <c r="T63" s="65">
        <f t="shared" si="12"/>
        <v>120500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A45" sqref="A45:XFD63"/>
    </sheetView>
  </sheetViews>
  <sheetFormatPr defaultRowHeight="15" x14ac:dyDescent="0.25"/>
  <cols>
    <col min="2" max="2" width="33.5703125" bestFit="1" customWidth="1"/>
    <col min="3" max="3" width="9" style="6" bestFit="1" customWidth="1"/>
    <col min="6" max="6" width="18.85546875" customWidth="1"/>
    <col min="7" max="7" width="13.28515625" customWidth="1"/>
    <col min="8" max="8" width="12.7109375" customWidth="1"/>
    <col min="10" max="10" width="14.710937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178</v>
      </c>
    </row>
    <row r="8" spans="2:6" x14ac:dyDescent="0.25">
      <c r="B8" t="s">
        <v>244</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144" t="s">
        <v>39</v>
      </c>
      <c r="L46" s="33" t="s">
        <v>95</v>
      </c>
      <c r="M46" s="33" t="s">
        <v>62</v>
      </c>
      <c r="N46" s="35" t="s">
        <v>61</v>
      </c>
      <c r="O46" s="145"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57"/>
      <c r="H47" s="124"/>
      <c r="I47" s="124"/>
      <c r="J47" s="125"/>
      <c r="K47" s="147"/>
      <c r="L47" s="55"/>
      <c r="M47" s="55"/>
      <c r="N47" s="57"/>
      <c r="O47" s="148"/>
      <c r="P47" s="55"/>
      <c r="Q47" s="55"/>
      <c r="R47" s="57"/>
      <c r="S47" s="59"/>
      <c r="T47" s="55"/>
      <c r="U47" s="52"/>
      <c r="V47" s="57"/>
      <c r="W47" s="59"/>
      <c r="X47" s="55"/>
      <c r="Y47" s="55"/>
      <c r="Z47" s="57"/>
      <c r="AA47" s="59"/>
      <c r="AB47" s="55"/>
      <c r="AC47" s="55"/>
      <c r="AD47" s="57"/>
    </row>
    <row r="48" spans="2:30" x14ac:dyDescent="0.25">
      <c r="B48" s="4" t="s">
        <v>207</v>
      </c>
      <c r="C48" s="7" t="s">
        <v>1</v>
      </c>
      <c r="D48" s="9">
        <v>2500</v>
      </c>
      <c r="E48">
        <v>10</v>
      </c>
      <c r="F48" s="10">
        <f>D48*E48</f>
        <v>25000</v>
      </c>
      <c r="G48" s="158">
        <f>SUM(H48:J48)</f>
        <v>25000</v>
      </c>
      <c r="H48" s="128">
        <f>L48+P48+T48+X48+AB48</f>
        <v>0</v>
      </c>
      <c r="I48" s="128">
        <f>M48+Q48+U48+Y48+AC48</f>
        <v>0</v>
      </c>
      <c r="J48" s="129">
        <f>F48</f>
        <v>25000</v>
      </c>
      <c r="K48" s="150">
        <f ca="1">SUM(L48:N48)</f>
        <v>0</v>
      </c>
      <c r="L48" s="137"/>
      <c r="M48" s="137"/>
      <c r="N48" s="64">
        <f ca="1">SUM(L48:N48)</f>
        <v>0</v>
      </c>
      <c r="O48" s="150">
        <f>SUM(P48:R48)</f>
        <v>0</v>
      </c>
      <c r="P48" s="137"/>
      <c r="Q48" s="137"/>
      <c r="R48" s="64"/>
      <c r="S48" s="138">
        <f>SUM(T48:V48)</f>
        <v>25000</v>
      </c>
      <c r="T48" s="137"/>
      <c r="U48" s="139"/>
      <c r="V48" s="64">
        <f>D48*10</f>
        <v>25000</v>
      </c>
      <c r="W48" s="138">
        <f>SUM(X48:Z48)</f>
        <v>0</v>
      </c>
      <c r="X48" s="137"/>
      <c r="Y48" s="137"/>
      <c r="Z48" s="64"/>
      <c r="AA48" s="138">
        <f>SUM(AB48:AD49)</f>
        <v>0</v>
      </c>
      <c r="AB48" s="137"/>
      <c r="AC48" s="137"/>
      <c r="AD48" s="64"/>
    </row>
    <row r="49" spans="2:30" x14ac:dyDescent="0.25">
      <c r="B49" s="4" t="s">
        <v>4</v>
      </c>
      <c r="C49" s="7" t="s">
        <v>6</v>
      </c>
      <c r="D49" s="9"/>
      <c r="E49">
        <v>0</v>
      </c>
      <c r="F49" s="10">
        <f>D49*E49</f>
        <v>0</v>
      </c>
      <c r="G49" s="158">
        <f t="shared" ref="G49:G61" si="0">SUM(H49:J49)</f>
        <v>0</v>
      </c>
      <c r="H49" s="128">
        <f t="shared" ref="H49:J61" si="1">L49+P49+T49+X49+AB49</f>
        <v>0</v>
      </c>
      <c r="I49" s="128">
        <f t="shared" si="1"/>
        <v>0</v>
      </c>
      <c r="J49" s="129">
        <f t="shared" si="1"/>
        <v>0</v>
      </c>
      <c r="K49" s="150">
        <f t="shared" ref="K49:K61" si="2">SUM(L49:N49)</f>
        <v>0</v>
      </c>
      <c r="L49" s="137"/>
      <c r="M49" s="137"/>
      <c r="N49" s="64">
        <f t="shared" ref="N49:N56" si="3">F49</f>
        <v>0</v>
      </c>
      <c r="O49" s="150">
        <f t="shared" ref="O49:O61" si="4">SUM(P49:R49)</f>
        <v>0</v>
      </c>
      <c r="P49" s="137"/>
      <c r="Q49" s="137"/>
      <c r="R49" s="64">
        <f t="shared" ref="R49:R56" si="5">F49</f>
        <v>0</v>
      </c>
      <c r="S49" s="138">
        <f t="shared" ref="S49:S61" si="6">SUM(T49:V49)</f>
        <v>0</v>
      </c>
      <c r="T49" s="137"/>
      <c r="U49" s="139"/>
      <c r="V49" s="64"/>
      <c r="W49" s="138">
        <f t="shared" ref="W49:W61" si="7">SUM(X49:Z49)</f>
        <v>0</v>
      </c>
      <c r="X49" s="137"/>
      <c r="Y49" s="137"/>
      <c r="Z49" s="64"/>
      <c r="AA49" s="138">
        <f t="shared" ref="AA49:AA61" si="8">SUM(AB49:AD50)</f>
        <v>0</v>
      </c>
      <c r="AB49" s="137"/>
      <c r="AC49" s="137"/>
      <c r="AD49" s="64"/>
    </row>
    <row r="50" spans="2:30" x14ac:dyDescent="0.25">
      <c r="B50" s="4"/>
      <c r="C50" s="7"/>
      <c r="D50" s="9"/>
      <c r="F50" s="10"/>
      <c r="G50" s="158">
        <f t="shared" si="0"/>
        <v>0</v>
      </c>
      <c r="H50" s="128">
        <f t="shared" si="1"/>
        <v>0</v>
      </c>
      <c r="I50" s="128">
        <f t="shared" si="1"/>
        <v>0</v>
      </c>
      <c r="J50" s="129">
        <f t="shared" si="1"/>
        <v>0</v>
      </c>
      <c r="K50" s="150">
        <f t="shared" si="2"/>
        <v>0</v>
      </c>
      <c r="L50" s="137"/>
      <c r="M50" s="137"/>
      <c r="N50" s="64">
        <f t="shared" si="3"/>
        <v>0</v>
      </c>
      <c r="O50" s="150">
        <f t="shared" si="4"/>
        <v>0</v>
      </c>
      <c r="P50" s="137"/>
      <c r="Q50" s="137"/>
      <c r="R50" s="64">
        <f t="shared" si="5"/>
        <v>0</v>
      </c>
      <c r="S50" s="138">
        <f t="shared" si="6"/>
        <v>0</v>
      </c>
      <c r="T50" s="137"/>
      <c r="U50" s="139"/>
      <c r="V50" s="64"/>
      <c r="W50" s="138">
        <f t="shared" si="7"/>
        <v>0</v>
      </c>
      <c r="X50" s="137"/>
      <c r="Y50" s="137"/>
      <c r="Z50" s="64"/>
      <c r="AA50" s="138">
        <f t="shared" si="8"/>
        <v>0</v>
      </c>
      <c r="AB50" s="137"/>
      <c r="AC50" s="137"/>
      <c r="AD50" s="64"/>
    </row>
    <row r="51" spans="2:30" x14ac:dyDescent="0.25">
      <c r="B51" s="4" t="s">
        <v>208</v>
      </c>
      <c r="C51" s="7" t="s">
        <v>29</v>
      </c>
      <c r="D51" s="9">
        <v>2500</v>
      </c>
      <c r="E51">
        <v>10</v>
      </c>
      <c r="F51" s="10">
        <f>D51*E51</f>
        <v>25000</v>
      </c>
      <c r="G51" s="158">
        <f t="shared" si="0"/>
        <v>25000</v>
      </c>
      <c r="H51" s="128">
        <f t="shared" si="1"/>
        <v>0</v>
      </c>
      <c r="I51" s="128">
        <f t="shared" si="1"/>
        <v>0</v>
      </c>
      <c r="J51" s="129">
        <f>F51</f>
        <v>25000</v>
      </c>
      <c r="K51" s="150">
        <f t="shared" si="2"/>
        <v>0</v>
      </c>
      <c r="L51" s="137"/>
      <c r="M51" s="137"/>
      <c r="N51" s="64"/>
      <c r="O51" s="150">
        <f t="shared" si="4"/>
        <v>0</v>
      </c>
      <c r="P51" s="137"/>
      <c r="Q51" s="137"/>
      <c r="R51" s="64"/>
      <c r="S51" s="138">
        <f t="shared" si="6"/>
        <v>25000</v>
      </c>
      <c r="T51" s="137"/>
      <c r="U51" s="139"/>
      <c r="V51" s="64">
        <f>D51*10</f>
        <v>25000</v>
      </c>
      <c r="W51" s="138">
        <f t="shared" si="7"/>
        <v>0</v>
      </c>
      <c r="X51" s="137"/>
      <c r="Y51" s="137"/>
      <c r="Z51" s="64"/>
      <c r="AA51" s="138">
        <f t="shared" si="8"/>
        <v>0</v>
      </c>
      <c r="AB51" s="137"/>
      <c r="AC51" s="137"/>
      <c r="AD51" s="64"/>
    </row>
    <row r="52" spans="2:30" x14ac:dyDescent="0.25">
      <c r="B52" s="4" t="s">
        <v>209</v>
      </c>
      <c r="C52" s="7" t="s">
        <v>29</v>
      </c>
      <c r="D52" s="9">
        <v>2500</v>
      </c>
      <c r="E52">
        <v>5</v>
      </c>
      <c r="F52" s="10">
        <f>D52*E52</f>
        <v>12500</v>
      </c>
      <c r="G52" s="158">
        <f t="shared" si="0"/>
        <v>12500</v>
      </c>
      <c r="H52" s="128"/>
      <c r="I52" s="128">
        <f t="shared" si="1"/>
        <v>0</v>
      </c>
      <c r="J52" s="129">
        <f>F52</f>
        <v>12500</v>
      </c>
      <c r="K52" s="150">
        <f t="shared" si="2"/>
        <v>0</v>
      </c>
      <c r="L52" s="137"/>
      <c r="M52" s="137"/>
      <c r="N52" s="64"/>
      <c r="O52" s="150">
        <f t="shared" si="4"/>
        <v>0</v>
      </c>
      <c r="P52" s="137"/>
      <c r="Q52" s="137"/>
      <c r="R52" s="64"/>
      <c r="S52" s="138">
        <f t="shared" si="6"/>
        <v>12500</v>
      </c>
      <c r="T52" s="137"/>
      <c r="U52" s="139"/>
      <c r="V52" s="64">
        <f>D52*5</f>
        <v>12500</v>
      </c>
      <c r="W52" s="138">
        <f t="shared" si="7"/>
        <v>0</v>
      </c>
      <c r="X52" s="137"/>
      <c r="Y52" s="137"/>
      <c r="Z52" s="64"/>
      <c r="AA52" s="138">
        <f t="shared" si="8"/>
        <v>0</v>
      </c>
      <c r="AB52" s="137"/>
      <c r="AC52" s="137"/>
      <c r="AD52" s="64"/>
    </row>
    <row r="53" spans="2:30" x14ac:dyDescent="0.25">
      <c r="B53" s="4"/>
      <c r="C53" s="7"/>
      <c r="D53" s="9"/>
      <c r="F53" s="10"/>
      <c r="G53" s="158">
        <f t="shared" si="0"/>
        <v>0</v>
      </c>
      <c r="H53" s="128">
        <f t="shared" si="1"/>
        <v>0</v>
      </c>
      <c r="I53" s="128">
        <f t="shared" si="1"/>
        <v>0</v>
      </c>
      <c r="J53" s="129">
        <f t="shared" si="1"/>
        <v>0</v>
      </c>
      <c r="K53" s="150">
        <f t="shared" si="2"/>
        <v>0</v>
      </c>
      <c r="L53" s="137"/>
      <c r="M53" s="137"/>
      <c r="N53" s="64">
        <f t="shared" si="3"/>
        <v>0</v>
      </c>
      <c r="O53" s="150">
        <f t="shared" si="4"/>
        <v>0</v>
      </c>
      <c r="P53" s="137"/>
      <c r="Q53" s="137"/>
      <c r="R53" s="64">
        <f t="shared" si="5"/>
        <v>0</v>
      </c>
      <c r="S53" s="138">
        <f t="shared" si="6"/>
        <v>0</v>
      </c>
      <c r="T53" s="137"/>
      <c r="U53" s="139"/>
      <c r="V53" s="64"/>
      <c r="W53" s="138">
        <f t="shared" si="7"/>
        <v>0</v>
      </c>
      <c r="X53" s="137"/>
      <c r="Y53" s="137"/>
      <c r="Z53" s="64"/>
      <c r="AA53" s="138">
        <f t="shared" si="8"/>
        <v>0</v>
      </c>
      <c r="AB53" s="137"/>
      <c r="AC53" s="137"/>
      <c r="AD53" s="64"/>
    </row>
    <row r="54" spans="2:30" x14ac:dyDescent="0.25">
      <c r="B54" s="4" t="s">
        <v>36</v>
      </c>
      <c r="C54" s="7" t="s">
        <v>34</v>
      </c>
      <c r="D54" s="9"/>
      <c r="E54">
        <v>0</v>
      </c>
      <c r="F54" s="10">
        <f>D54*E54</f>
        <v>0</v>
      </c>
      <c r="G54" s="158">
        <f t="shared" si="0"/>
        <v>0</v>
      </c>
      <c r="H54" s="128">
        <f t="shared" si="1"/>
        <v>0</v>
      </c>
      <c r="I54" s="128">
        <f t="shared" si="1"/>
        <v>0</v>
      </c>
      <c r="J54" s="129">
        <f t="shared" si="1"/>
        <v>0</v>
      </c>
      <c r="K54" s="150">
        <f t="shared" si="2"/>
        <v>0</v>
      </c>
      <c r="L54" s="137">
        <f>F54/2</f>
        <v>0</v>
      </c>
      <c r="M54" s="137"/>
      <c r="N54" s="64">
        <f t="shared" si="3"/>
        <v>0</v>
      </c>
      <c r="O54" s="150">
        <f t="shared" si="4"/>
        <v>0</v>
      </c>
      <c r="P54" s="137"/>
      <c r="Q54" s="137"/>
      <c r="R54" s="64">
        <f t="shared" si="5"/>
        <v>0</v>
      </c>
      <c r="S54" s="138">
        <f t="shared" si="6"/>
        <v>0</v>
      </c>
      <c r="T54" s="137"/>
      <c r="U54" s="139"/>
      <c r="V54" s="64"/>
      <c r="W54" s="138">
        <f t="shared" si="7"/>
        <v>0</v>
      </c>
      <c r="X54" s="137"/>
      <c r="Y54" s="137"/>
      <c r="Z54" s="64"/>
      <c r="AA54" s="138">
        <f t="shared" si="8"/>
        <v>0</v>
      </c>
      <c r="AB54" s="137"/>
      <c r="AC54" s="137"/>
      <c r="AD54" s="64"/>
    </row>
    <row r="55" spans="2:30" x14ac:dyDescent="0.25">
      <c r="B55" s="4" t="s">
        <v>33</v>
      </c>
      <c r="C55" s="7" t="s">
        <v>34</v>
      </c>
      <c r="D55" s="9">
        <v>8</v>
      </c>
      <c r="E55">
        <v>0</v>
      </c>
      <c r="F55" s="10">
        <f>D55*E55</f>
        <v>0</v>
      </c>
      <c r="G55" s="158">
        <f t="shared" si="0"/>
        <v>0</v>
      </c>
      <c r="H55" s="128">
        <f t="shared" si="1"/>
        <v>0</v>
      </c>
      <c r="I55" s="128">
        <f t="shared" si="1"/>
        <v>0</v>
      </c>
      <c r="J55" s="129">
        <f t="shared" si="1"/>
        <v>0</v>
      </c>
      <c r="K55" s="150">
        <f t="shared" si="2"/>
        <v>0</v>
      </c>
      <c r="L55" s="137">
        <f>F55</f>
        <v>0</v>
      </c>
      <c r="M55" s="137"/>
      <c r="N55" s="64">
        <f t="shared" si="3"/>
        <v>0</v>
      </c>
      <c r="O55" s="150">
        <f t="shared" si="4"/>
        <v>0</v>
      </c>
      <c r="P55" s="137"/>
      <c r="Q55" s="137"/>
      <c r="R55" s="64">
        <f t="shared" si="5"/>
        <v>0</v>
      </c>
      <c r="S55" s="138">
        <f t="shared" si="6"/>
        <v>0</v>
      </c>
      <c r="T55" s="137"/>
      <c r="U55" s="139"/>
      <c r="V55" s="64"/>
      <c r="W55" s="138">
        <f t="shared" si="7"/>
        <v>0</v>
      </c>
      <c r="X55" s="137"/>
      <c r="Y55" s="137"/>
      <c r="Z55" s="64"/>
      <c r="AA55" s="138">
        <f t="shared" si="8"/>
        <v>0</v>
      </c>
      <c r="AB55" s="137"/>
      <c r="AC55" s="137"/>
      <c r="AD55" s="64"/>
    </row>
    <row r="56" spans="2:30" x14ac:dyDescent="0.25">
      <c r="B56" s="4"/>
      <c r="C56" s="7"/>
      <c r="D56" s="9"/>
      <c r="F56" s="10"/>
      <c r="G56" s="158">
        <f t="shared" si="0"/>
        <v>0</v>
      </c>
      <c r="H56" s="128">
        <f t="shared" si="1"/>
        <v>0</v>
      </c>
      <c r="I56" s="128">
        <f t="shared" si="1"/>
        <v>0</v>
      </c>
      <c r="J56" s="129">
        <f t="shared" si="1"/>
        <v>0</v>
      </c>
      <c r="K56" s="150">
        <f t="shared" si="2"/>
        <v>0</v>
      </c>
      <c r="L56" s="137"/>
      <c r="M56" s="137"/>
      <c r="N56" s="64">
        <f t="shared" si="3"/>
        <v>0</v>
      </c>
      <c r="O56" s="150">
        <f t="shared" si="4"/>
        <v>0</v>
      </c>
      <c r="P56" s="137"/>
      <c r="Q56" s="137"/>
      <c r="R56" s="64">
        <f t="shared" si="5"/>
        <v>0</v>
      </c>
      <c r="S56" s="138">
        <f t="shared" si="6"/>
        <v>0</v>
      </c>
      <c r="T56" s="137"/>
      <c r="U56" s="139"/>
      <c r="V56" s="64"/>
      <c r="W56" s="138">
        <f t="shared" si="7"/>
        <v>0</v>
      </c>
      <c r="X56" s="137"/>
      <c r="Y56" s="137"/>
      <c r="Z56" s="64"/>
      <c r="AA56" s="138">
        <f t="shared" si="8"/>
        <v>0</v>
      </c>
      <c r="AB56" s="137"/>
      <c r="AC56" s="137"/>
      <c r="AD56" s="64"/>
    </row>
    <row r="57" spans="2:30" x14ac:dyDescent="0.25">
      <c r="B57" s="4" t="s">
        <v>210</v>
      </c>
      <c r="C57" s="7" t="s">
        <v>31</v>
      </c>
      <c r="D57" s="9">
        <v>2500</v>
      </c>
      <c r="E57">
        <v>10</v>
      </c>
      <c r="F57" s="151">
        <f>D57*E57</f>
        <v>25000</v>
      </c>
      <c r="G57" s="158">
        <f t="shared" si="0"/>
        <v>25000</v>
      </c>
      <c r="H57" s="128">
        <f t="shared" si="1"/>
        <v>25000</v>
      </c>
      <c r="I57" s="128">
        <f t="shared" si="1"/>
        <v>0</v>
      </c>
      <c r="J57" s="129"/>
      <c r="K57" s="150">
        <f t="shared" si="2"/>
        <v>0</v>
      </c>
      <c r="L57" s="137"/>
      <c r="M57" s="137"/>
      <c r="N57" s="64"/>
      <c r="O57" s="150">
        <f t="shared" si="4"/>
        <v>0</v>
      </c>
      <c r="P57" s="137"/>
      <c r="Q57" s="137"/>
      <c r="R57" s="64"/>
      <c r="S57" s="138">
        <f t="shared" si="6"/>
        <v>0</v>
      </c>
      <c r="T57" s="137"/>
      <c r="U57" s="139"/>
      <c r="V57" s="64"/>
      <c r="W57" s="138">
        <f t="shared" si="7"/>
        <v>25000</v>
      </c>
      <c r="X57" s="137">
        <f>D57*10</f>
        <v>25000</v>
      </c>
      <c r="Y57" s="137"/>
      <c r="Z57" s="64"/>
      <c r="AA57" s="138">
        <f t="shared" si="8"/>
        <v>0</v>
      </c>
      <c r="AB57" s="137"/>
      <c r="AC57" s="137"/>
      <c r="AD57" s="64"/>
    </row>
    <row r="58" spans="2:30" x14ac:dyDescent="0.25">
      <c r="B58" s="4" t="s">
        <v>32</v>
      </c>
      <c r="C58" s="7" t="s">
        <v>35</v>
      </c>
      <c r="D58" s="19">
        <v>500</v>
      </c>
      <c r="E58">
        <v>6</v>
      </c>
      <c r="F58" s="151">
        <f>D58*E58</f>
        <v>3000</v>
      </c>
      <c r="G58" s="158">
        <f t="shared" si="0"/>
        <v>3000</v>
      </c>
      <c r="H58" s="128">
        <f t="shared" si="1"/>
        <v>3000</v>
      </c>
      <c r="I58" s="128">
        <f t="shared" si="1"/>
        <v>0</v>
      </c>
      <c r="J58" s="129">
        <f t="shared" si="1"/>
        <v>0</v>
      </c>
      <c r="K58" s="150">
        <f t="shared" si="2"/>
        <v>0</v>
      </c>
      <c r="L58" s="137"/>
      <c r="M58" s="137"/>
      <c r="N58" s="64"/>
      <c r="O58" s="150">
        <f t="shared" si="4"/>
        <v>0</v>
      </c>
      <c r="P58" s="137"/>
      <c r="Q58" s="137"/>
      <c r="R58" s="64"/>
      <c r="S58" s="138">
        <f t="shared" si="6"/>
        <v>0</v>
      </c>
      <c r="T58" s="137"/>
      <c r="U58" s="139"/>
      <c r="V58" s="64"/>
      <c r="W58" s="138">
        <f t="shared" si="7"/>
        <v>3000</v>
      </c>
      <c r="X58" s="137">
        <f>D58*6</f>
        <v>3000</v>
      </c>
      <c r="Y58" s="137"/>
      <c r="Z58" s="64"/>
      <c r="AA58" s="138">
        <f t="shared" si="8"/>
        <v>0</v>
      </c>
      <c r="AB58" s="137"/>
      <c r="AC58" s="137"/>
      <c r="AD58" s="64"/>
    </row>
    <row r="59" spans="2:30" x14ac:dyDescent="0.25">
      <c r="B59" s="4" t="s">
        <v>5</v>
      </c>
      <c r="C59" s="7" t="s">
        <v>35</v>
      </c>
      <c r="D59" s="19">
        <v>600</v>
      </c>
      <c r="E59">
        <v>6</v>
      </c>
      <c r="F59" s="151">
        <f>D59*E59</f>
        <v>3600</v>
      </c>
      <c r="G59" s="158">
        <f t="shared" si="0"/>
        <v>3600</v>
      </c>
      <c r="H59" s="128">
        <f t="shared" si="1"/>
        <v>3600</v>
      </c>
      <c r="I59" s="128">
        <f t="shared" si="1"/>
        <v>0</v>
      </c>
      <c r="J59" s="129">
        <f t="shared" si="1"/>
        <v>0</v>
      </c>
      <c r="K59" s="150">
        <f t="shared" si="2"/>
        <v>0</v>
      </c>
      <c r="L59" s="137"/>
      <c r="M59" s="137"/>
      <c r="N59" s="64"/>
      <c r="O59" s="150">
        <f t="shared" si="4"/>
        <v>0</v>
      </c>
      <c r="P59" s="137"/>
      <c r="Q59" s="137"/>
      <c r="R59" s="64"/>
      <c r="S59" s="138">
        <f t="shared" si="6"/>
        <v>0</v>
      </c>
      <c r="T59" s="137"/>
      <c r="U59" s="139"/>
      <c r="V59" s="64"/>
      <c r="W59" s="138">
        <f t="shared" si="7"/>
        <v>3600</v>
      </c>
      <c r="X59" s="137">
        <f>+D59*6</f>
        <v>3600</v>
      </c>
      <c r="Y59" s="137"/>
      <c r="Z59" s="64"/>
      <c r="AA59" s="138">
        <f t="shared" si="8"/>
        <v>0</v>
      </c>
      <c r="AB59" s="137"/>
      <c r="AC59" s="137"/>
      <c r="AD59" s="64"/>
    </row>
    <row r="60" spans="2:30" x14ac:dyDescent="0.25">
      <c r="B60" s="4" t="s">
        <v>30</v>
      </c>
      <c r="C60" s="7" t="s">
        <v>29</v>
      </c>
      <c r="D60" s="9">
        <v>100</v>
      </c>
      <c r="E60">
        <v>50</v>
      </c>
      <c r="F60" s="151">
        <f>D60*E60</f>
        <v>5000</v>
      </c>
      <c r="G60" s="158">
        <f t="shared" si="0"/>
        <v>5000</v>
      </c>
      <c r="H60" s="128">
        <f t="shared" si="1"/>
        <v>5000</v>
      </c>
      <c r="I60" s="128">
        <f t="shared" si="1"/>
        <v>0</v>
      </c>
      <c r="J60" s="129">
        <f t="shared" si="1"/>
        <v>0</v>
      </c>
      <c r="K60" s="150">
        <f t="shared" si="2"/>
        <v>0</v>
      </c>
      <c r="L60" s="137"/>
      <c r="M60" s="137"/>
      <c r="N60" s="64"/>
      <c r="O60" s="150">
        <f t="shared" si="4"/>
        <v>0</v>
      </c>
      <c r="P60" s="137"/>
      <c r="Q60" s="137"/>
      <c r="R60" s="64"/>
      <c r="S60" s="138">
        <f t="shared" si="6"/>
        <v>0</v>
      </c>
      <c r="T60" s="137"/>
      <c r="U60" s="139"/>
      <c r="V60" s="64"/>
      <c r="W60" s="138">
        <f t="shared" si="7"/>
        <v>5000</v>
      </c>
      <c r="X60" s="137">
        <f>D60*50</f>
        <v>5000</v>
      </c>
      <c r="Y60" s="137"/>
      <c r="Z60" s="64"/>
      <c r="AA60" s="138">
        <f t="shared" si="8"/>
        <v>0</v>
      </c>
      <c r="AB60" s="137"/>
      <c r="AC60" s="137"/>
      <c r="AD60" s="64"/>
    </row>
    <row r="61" spans="2:30" x14ac:dyDescent="0.25">
      <c r="B61" s="4" t="s">
        <v>7</v>
      </c>
      <c r="C61" s="7" t="s">
        <v>29</v>
      </c>
      <c r="D61" s="9">
        <v>20</v>
      </c>
      <c r="E61">
        <v>0</v>
      </c>
      <c r="F61" s="151">
        <f>D61*E61*E57</f>
        <v>0</v>
      </c>
      <c r="G61" s="158">
        <f t="shared" si="0"/>
        <v>0</v>
      </c>
      <c r="H61" s="128">
        <f t="shared" si="1"/>
        <v>0</v>
      </c>
      <c r="I61" s="128">
        <f t="shared" si="1"/>
        <v>0</v>
      </c>
      <c r="J61" s="129">
        <f t="shared" si="1"/>
        <v>0</v>
      </c>
      <c r="K61" s="150">
        <f t="shared" si="2"/>
        <v>0</v>
      </c>
      <c r="L61" s="137"/>
      <c r="M61" s="137"/>
      <c r="N61" s="64"/>
      <c r="O61" s="150">
        <f t="shared" si="4"/>
        <v>0</v>
      </c>
      <c r="P61" s="137"/>
      <c r="Q61" s="137"/>
      <c r="R61" s="64">
        <f t="shared" ref="R61" si="9">F61</f>
        <v>0</v>
      </c>
      <c r="S61" s="138">
        <f t="shared" si="6"/>
        <v>0</v>
      </c>
      <c r="T61" s="137"/>
      <c r="U61" s="139"/>
      <c r="V61" s="64"/>
      <c r="W61" s="138">
        <f t="shared" si="7"/>
        <v>0</v>
      </c>
      <c r="X61" s="137"/>
      <c r="Y61" s="137"/>
      <c r="Z61" s="64"/>
      <c r="AA61" s="138">
        <f t="shared" si="8"/>
        <v>0</v>
      </c>
      <c r="AB61" s="137"/>
      <c r="AC61" s="137"/>
      <c r="AD61" s="64"/>
    </row>
    <row r="62" spans="2:30" ht="15.75" thickBot="1" x14ac:dyDescent="0.3">
      <c r="B62" s="4"/>
      <c r="F62" s="1"/>
      <c r="G62" s="158"/>
      <c r="H62" s="128"/>
      <c r="I62" s="128"/>
      <c r="J62" s="129"/>
      <c r="K62" s="150"/>
      <c r="L62" s="137"/>
      <c r="M62" s="137"/>
      <c r="N62" s="64"/>
      <c r="O62" s="150"/>
      <c r="P62" s="137"/>
      <c r="Q62" s="137"/>
      <c r="R62" s="64"/>
      <c r="S62" s="138"/>
      <c r="T62" s="137"/>
      <c r="U62" s="139"/>
      <c r="V62" s="64"/>
      <c r="W62" s="138"/>
      <c r="X62" s="137"/>
      <c r="Y62" s="137"/>
      <c r="Z62" s="64"/>
      <c r="AA62" s="138"/>
      <c r="AB62" s="137"/>
      <c r="AC62" s="137"/>
      <c r="AD62" s="64"/>
    </row>
    <row r="63" spans="2:30" ht="15.75" thickBot="1" x14ac:dyDescent="0.3">
      <c r="B63" s="13" t="s">
        <v>8</v>
      </c>
      <c r="C63" s="12"/>
      <c r="D63" s="12"/>
      <c r="E63" s="12"/>
      <c r="F63" s="142">
        <f>SUM(F48:F61)</f>
        <v>99100</v>
      </c>
      <c r="G63" s="159">
        <f t="shared" ref="G63:I63" si="10">SUM(G48:G61)</f>
        <v>99100</v>
      </c>
      <c r="H63" s="160">
        <f t="shared" si="10"/>
        <v>36600</v>
      </c>
      <c r="I63" s="160">
        <f t="shared" si="10"/>
        <v>0</v>
      </c>
      <c r="J63" s="160">
        <f>SUM(J48:J61)</f>
        <v>62500</v>
      </c>
      <c r="K63" s="153">
        <f t="shared" ref="K63:M63" ca="1" si="11">SUM(K48:K61)</f>
        <v>0</v>
      </c>
      <c r="L63" s="65">
        <f t="shared" si="11"/>
        <v>0</v>
      </c>
      <c r="M63" s="65">
        <f t="shared" si="11"/>
        <v>0</v>
      </c>
      <c r="N63" s="65">
        <f ca="1">SUM(N48:N61)</f>
        <v>0</v>
      </c>
      <c r="O63" s="153">
        <f t="shared" ref="O63:Q63" si="12">SUM(O48:O61)</f>
        <v>0</v>
      </c>
      <c r="P63" s="65">
        <f t="shared" si="12"/>
        <v>0</v>
      </c>
      <c r="Q63" s="65">
        <f t="shared" si="12"/>
        <v>0</v>
      </c>
      <c r="R63" s="65">
        <f>SUM(R48:R61)</f>
        <v>0</v>
      </c>
      <c r="S63" s="154">
        <f>SUM(S48:S61)</f>
        <v>62500</v>
      </c>
      <c r="T63" s="154">
        <f t="shared" ref="T63:V63" si="13">SUM(T48:T61)</f>
        <v>0</v>
      </c>
      <c r="U63" s="154">
        <f t="shared" si="13"/>
        <v>0</v>
      </c>
      <c r="V63" s="154">
        <f t="shared" si="13"/>
        <v>62500</v>
      </c>
      <c r="W63" s="154">
        <f>SUM(W48:W61)</f>
        <v>36600</v>
      </c>
      <c r="X63" s="154">
        <f t="shared" ref="X63:Z63" si="14">SUM(X48:X61)</f>
        <v>36600</v>
      </c>
      <c r="Y63" s="154">
        <f t="shared" si="14"/>
        <v>0</v>
      </c>
      <c r="Z63" s="154">
        <f t="shared" si="14"/>
        <v>0</v>
      </c>
      <c r="AA63" s="154"/>
      <c r="AB63" s="155"/>
      <c r="AC63" s="155"/>
      <c r="AD63" s="65"/>
    </row>
  </sheetData>
  <mergeCells count="6">
    <mergeCell ref="AA45:AD45"/>
    <mergeCell ref="G45:J45"/>
    <mergeCell ref="K45:N45"/>
    <mergeCell ref="O45:R45"/>
    <mergeCell ref="S45:V45"/>
    <mergeCell ref="W45:Z45"/>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AB52" sqref="AB52"/>
    </sheetView>
  </sheetViews>
  <sheetFormatPr defaultRowHeight="15" x14ac:dyDescent="0.25"/>
  <cols>
    <col min="1" max="1" width="3.85546875" customWidth="1"/>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179</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245</v>
      </c>
      <c r="C48" s="7" t="s">
        <v>0</v>
      </c>
      <c r="D48" s="9">
        <v>2500</v>
      </c>
      <c r="E48">
        <v>10</v>
      </c>
      <c r="F48" s="53">
        <f>D48*E48</f>
        <v>25000</v>
      </c>
      <c r="G48" s="127">
        <f>SUM(H48:J48)</f>
        <v>25000</v>
      </c>
      <c r="H48" s="128">
        <f>L48+P48+T48+X48+AB48</f>
        <v>25000</v>
      </c>
      <c r="I48" s="128">
        <f>M48+Q48+U48+Y48+AC48</f>
        <v>0</v>
      </c>
      <c r="J48" s="129">
        <f>R48+V48+Z48+AD48</f>
        <v>0</v>
      </c>
      <c r="K48" s="56"/>
      <c r="L48" s="50"/>
      <c r="M48" s="50"/>
      <c r="N48" s="64"/>
      <c r="O48" s="56">
        <f>SUM(P48:R48)</f>
        <v>0</v>
      </c>
      <c r="P48" s="50"/>
      <c r="Q48" s="50"/>
      <c r="R48" s="64"/>
      <c r="S48" s="56">
        <f>SUM(T48:V48)</f>
        <v>25000</v>
      </c>
      <c r="T48" s="137">
        <f>F48</f>
        <v>25000</v>
      </c>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246</v>
      </c>
      <c r="C51" s="7" t="s">
        <v>0</v>
      </c>
      <c r="D51" s="9">
        <v>1000</v>
      </c>
      <c r="E51" s="49">
        <v>30</v>
      </c>
      <c r="F51" s="53">
        <f t="shared" si="0"/>
        <v>30000</v>
      </c>
      <c r="G51" s="127">
        <f t="shared" si="1"/>
        <v>30000</v>
      </c>
      <c r="H51" s="128">
        <f t="shared" si="2"/>
        <v>30000</v>
      </c>
      <c r="I51" s="128">
        <f t="shared" si="2"/>
        <v>0</v>
      </c>
      <c r="J51" s="129">
        <f t="shared" si="3"/>
        <v>0</v>
      </c>
      <c r="K51" s="56">
        <f t="shared" si="4"/>
        <v>0</v>
      </c>
      <c r="L51" s="50"/>
      <c r="M51" s="50"/>
      <c r="N51" s="64"/>
      <c r="O51" s="56">
        <f t="shared" si="8"/>
        <v>0</v>
      </c>
      <c r="P51" s="50"/>
      <c r="Q51" s="50"/>
      <c r="R51" s="64"/>
      <c r="S51" s="56">
        <f t="shared" si="5"/>
        <v>10000</v>
      </c>
      <c r="T51" s="50">
        <f>F51/3</f>
        <v>10000</v>
      </c>
      <c r="U51" s="51"/>
      <c r="V51" s="58"/>
      <c r="W51" s="56">
        <f t="shared" si="6"/>
        <v>10000</v>
      </c>
      <c r="X51" s="50">
        <f>F51/3</f>
        <v>10000</v>
      </c>
      <c r="Y51" s="50"/>
      <c r="Z51" s="58"/>
      <c r="AA51" s="56">
        <f t="shared" si="7"/>
        <v>10000</v>
      </c>
      <c r="AB51" s="50">
        <f>F51/3</f>
        <v>10000</v>
      </c>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55000</v>
      </c>
      <c r="G63" s="131">
        <f t="shared" ref="G63:I63" si="10">SUM(G48:G61)</f>
        <v>55000</v>
      </c>
      <c r="H63" s="131">
        <f t="shared" si="10"/>
        <v>55000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35000</v>
      </c>
      <c r="T63" s="65">
        <f t="shared" si="12"/>
        <v>35000</v>
      </c>
      <c r="U63" s="65">
        <f t="shared" si="12"/>
        <v>0</v>
      </c>
      <c r="V63" s="65">
        <f t="shared" si="12"/>
        <v>0</v>
      </c>
      <c r="W63" s="65">
        <f t="shared" si="12"/>
        <v>10000</v>
      </c>
      <c r="X63" s="65">
        <f t="shared" si="12"/>
        <v>10000</v>
      </c>
      <c r="Y63" s="65">
        <f t="shared" si="12"/>
        <v>0</v>
      </c>
      <c r="Z63" s="65">
        <f t="shared" si="12"/>
        <v>0</v>
      </c>
      <c r="AA63" s="65">
        <f t="shared" si="12"/>
        <v>10000</v>
      </c>
      <c r="AB63" s="65">
        <f t="shared" si="12"/>
        <v>10000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R49" sqref="R4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82</v>
      </c>
    </row>
    <row r="5" spans="2:6" x14ac:dyDescent="0.25">
      <c r="B5" t="s">
        <v>84</v>
      </c>
    </row>
    <row r="6" spans="2:6" x14ac:dyDescent="0.25">
      <c r="B6" s="1" t="s">
        <v>168</v>
      </c>
    </row>
    <row r="8" spans="2:6" x14ac:dyDescent="0.25">
      <c r="B8" t="s">
        <v>248</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247</v>
      </c>
      <c r="C48" s="7" t="s">
        <v>0</v>
      </c>
      <c r="D48" s="9">
        <v>2500</v>
      </c>
      <c r="E48">
        <v>20</v>
      </c>
      <c r="F48" s="53">
        <f>D48*E48</f>
        <v>50000</v>
      </c>
      <c r="G48" s="127">
        <f>SUM(H48:J48)</f>
        <v>50000</v>
      </c>
      <c r="H48" s="128">
        <f>L48+P48+T48+X48+AB48</f>
        <v>0</v>
      </c>
      <c r="I48" s="128">
        <f>M48+Q48+U48+Y48+AC48</f>
        <v>0</v>
      </c>
      <c r="J48" s="129">
        <f>R48+V48+Z48+AD48</f>
        <v>50000</v>
      </c>
      <c r="K48" s="56"/>
      <c r="L48" s="50"/>
      <c r="M48" s="50"/>
      <c r="N48" s="64"/>
      <c r="O48" s="56">
        <f>SUM(P48:R48)</f>
        <v>50000</v>
      </c>
      <c r="P48" s="50"/>
      <c r="Q48" s="50"/>
      <c r="R48" s="64">
        <f>F48</f>
        <v>50000</v>
      </c>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50000</v>
      </c>
      <c r="G63" s="131">
        <f t="shared" ref="G63:I63" si="10">SUM(G48:G61)</f>
        <v>50000</v>
      </c>
      <c r="H63" s="131">
        <f t="shared" si="10"/>
        <v>0</v>
      </c>
      <c r="I63" s="131">
        <f t="shared" si="10"/>
        <v>0</v>
      </c>
      <c r="J63" s="131">
        <f>SUM(J48:J61)</f>
        <v>50000</v>
      </c>
      <c r="K63" s="61">
        <f t="shared" ref="K63:M63" si="11">SUM(K48:K61)</f>
        <v>0</v>
      </c>
      <c r="L63" s="61">
        <f t="shared" si="11"/>
        <v>0</v>
      </c>
      <c r="M63" s="61">
        <f t="shared" si="11"/>
        <v>0</v>
      </c>
      <c r="N63" s="61">
        <f>SUM(N48:N61)</f>
        <v>0</v>
      </c>
      <c r="O63" s="62">
        <f>SUM(O48:O61)</f>
        <v>50000</v>
      </c>
      <c r="P63" s="63"/>
      <c r="Q63" s="63"/>
      <c r="R63" s="65">
        <f>SUM(R48:R62)</f>
        <v>50000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V49" sqref="V4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82</v>
      </c>
    </row>
    <row r="5" spans="2:6" x14ac:dyDescent="0.25">
      <c r="B5" t="s">
        <v>84</v>
      </c>
    </row>
    <row r="6" spans="2:6" x14ac:dyDescent="0.25">
      <c r="B6" s="1" t="s">
        <v>169</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249</v>
      </c>
      <c r="C48" s="7" t="s">
        <v>0</v>
      </c>
      <c r="D48" s="9">
        <v>2500</v>
      </c>
      <c r="E48">
        <v>30</v>
      </c>
      <c r="F48" s="53">
        <f>D48*E48</f>
        <v>75000</v>
      </c>
      <c r="G48" s="127">
        <f>SUM(H48:J48)</f>
        <v>75000</v>
      </c>
      <c r="H48" s="128">
        <f>L48+P48+T48+X48+AB48</f>
        <v>0</v>
      </c>
      <c r="I48" s="128">
        <f>M48+Q48+U48+Y48+AC48</f>
        <v>0</v>
      </c>
      <c r="J48" s="129">
        <f>R48+V48+Z48+AD48</f>
        <v>75000</v>
      </c>
      <c r="K48" s="56"/>
      <c r="L48" s="50"/>
      <c r="M48" s="50"/>
      <c r="N48" s="64"/>
      <c r="O48" s="56">
        <f>SUM(P48:R48)</f>
        <v>0</v>
      </c>
      <c r="P48" s="50"/>
      <c r="Q48" s="50"/>
      <c r="R48" s="64"/>
      <c r="S48" s="56">
        <f>SUM(T48:V48)</f>
        <v>75000</v>
      </c>
      <c r="T48" s="50"/>
      <c r="U48" s="51"/>
      <c r="V48" s="64">
        <f>F48</f>
        <v>75000</v>
      </c>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75000</v>
      </c>
      <c r="G63" s="131">
        <f t="shared" ref="G63:I63" si="10">SUM(G48:G61)</f>
        <v>75000</v>
      </c>
      <c r="H63" s="131">
        <f t="shared" si="10"/>
        <v>0</v>
      </c>
      <c r="I63" s="131">
        <f t="shared" si="10"/>
        <v>0</v>
      </c>
      <c r="J63" s="131">
        <f>SUM(J48:J61)</f>
        <v>75000</v>
      </c>
      <c r="K63" s="61">
        <f t="shared" ref="K63:M63" si="11">SUM(K48:K61)</f>
        <v>0</v>
      </c>
      <c r="L63" s="61">
        <f t="shared" si="11"/>
        <v>0</v>
      </c>
      <c r="M63" s="61">
        <f t="shared" si="11"/>
        <v>0</v>
      </c>
      <c r="N63" s="61">
        <f>SUM(N48:N61)</f>
        <v>0</v>
      </c>
      <c r="O63" s="62">
        <f>SUM(O48:O61)</f>
        <v>0</v>
      </c>
      <c r="P63" s="63"/>
      <c r="Q63" s="63"/>
      <c r="R63" s="65">
        <f>SUM(R48:R62)</f>
        <v>0</v>
      </c>
      <c r="S63" s="65">
        <f t="shared" ref="S63:AD63" si="12">SUM(S48:S62)</f>
        <v>75000</v>
      </c>
      <c r="T63" s="65">
        <f t="shared" si="12"/>
        <v>0</v>
      </c>
      <c r="U63" s="65">
        <f t="shared" si="12"/>
        <v>0</v>
      </c>
      <c r="V63" s="65">
        <f t="shared" si="12"/>
        <v>75000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I74" sqref="I74"/>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82</v>
      </c>
    </row>
    <row r="5" spans="2:6" x14ac:dyDescent="0.25">
      <c r="B5" t="s">
        <v>84</v>
      </c>
    </row>
    <row r="6" spans="2:6" x14ac:dyDescent="0.25">
      <c r="B6" s="1" t="s">
        <v>170</v>
      </c>
    </row>
    <row r="8" spans="2:6" x14ac:dyDescent="0.25">
      <c r="B8" t="s">
        <v>211</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144" t="s">
        <v>39</v>
      </c>
      <c r="L46" s="33" t="s">
        <v>95</v>
      </c>
      <c r="M46" s="33" t="s">
        <v>62</v>
      </c>
      <c r="N46" s="35" t="s">
        <v>61</v>
      </c>
      <c r="O46" s="145"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57"/>
      <c r="H47" s="124"/>
      <c r="I47" s="124"/>
      <c r="J47" s="125"/>
      <c r="K47" s="147"/>
      <c r="L47" s="55"/>
      <c r="M47" s="55"/>
      <c r="N47" s="57"/>
      <c r="O47" s="148"/>
      <c r="P47" s="55"/>
      <c r="Q47" s="55"/>
      <c r="R47" s="57"/>
      <c r="S47" s="59"/>
      <c r="T47" s="55"/>
      <c r="U47" s="52"/>
      <c r="V47" s="57"/>
      <c r="W47" s="59"/>
      <c r="X47" s="55"/>
      <c r="Y47" s="55"/>
      <c r="Z47" s="57"/>
      <c r="AA47" s="59"/>
      <c r="AB47" s="55"/>
      <c r="AC47" s="55"/>
      <c r="AD47" s="57"/>
    </row>
    <row r="48" spans="2:30" x14ac:dyDescent="0.25">
      <c r="B48" s="4" t="s">
        <v>250</v>
      </c>
      <c r="C48" s="7" t="s">
        <v>1</v>
      </c>
      <c r="D48" s="9">
        <v>2500</v>
      </c>
      <c r="E48">
        <v>20</v>
      </c>
      <c r="F48" s="10">
        <f>D48*E48</f>
        <v>50000</v>
      </c>
      <c r="G48" s="158">
        <f>SUM(H48:J48)</f>
        <v>50000</v>
      </c>
      <c r="H48" s="128">
        <f>L48+P48+T48+X48+AB48</f>
        <v>0</v>
      </c>
      <c r="I48" s="128">
        <f>M48+Q48+U48+Y48+AC48</f>
        <v>0</v>
      </c>
      <c r="J48" s="129">
        <f>F48</f>
        <v>50000</v>
      </c>
      <c r="K48" s="150">
        <f ca="1">SUM(L48:N48)</f>
        <v>0</v>
      </c>
      <c r="L48" s="137"/>
      <c r="M48" s="137"/>
      <c r="N48" s="64">
        <f ca="1">SUM(L48:N48)</f>
        <v>0</v>
      </c>
      <c r="O48" s="150">
        <f>SUM(P48:R48)</f>
        <v>0</v>
      </c>
      <c r="P48" s="137"/>
      <c r="Q48" s="137"/>
      <c r="R48" s="64"/>
      <c r="S48" s="138">
        <f>SUM(T48:V48)</f>
        <v>25000</v>
      </c>
      <c r="T48" s="137"/>
      <c r="U48" s="139"/>
      <c r="V48" s="64">
        <f>D48*10</f>
        <v>25000</v>
      </c>
      <c r="W48" s="138">
        <f>SUM(X48:Z48)</f>
        <v>0</v>
      </c>
      <c r="X48" s="137"/>
      <c r="Y48" s="137"/>
      <c r="Z48" s="64"/>
      <c r="AA48" s="138">
        <f>SUM(AB48:AD49)</f>
        <v>0</v>
      </c>
      <c r="AB48" s="137"/>
      <c r="AC48" s="137"/>
      <c r="AD48" s="64"/>
    </row>
    <row r="49" spans="2:30" x14ac:dyDescent="0.25">
      <c r="B49" s="4" t="s">
        <v>4</v>
      </c>
      <c r="C49" s="7" t="s">
        <v>6</v>
      </c>
      <c r="D49" s="9"/>
      <c r="E49">
        <v>0</v>
      </c>
      <c r="F49" s="10">
        <f>D49*E49</f>
        <v>0</v>
      </c>
      <c r="G49" s="158">
        <f t="shared" ref="G49:G61" si="0">SUM(H49:J49)</f>
        <v>0</v>
      </c>
      <c r="H49" s="128">
        <f t="shared" ref="H49:J61" si="1">L49+P49+T49+X49+AB49</f>
        <v>0</v>
      </c>
      <c r="I49" s="128">
        <f t="shared" si="1"/>
        <v>0</v>
      </c>
      <c r="J49" s="129">
        <f t="shared" si="1"/>
        <v>0</v>
      </c>
      <c r="K49" s="150">
        <f t="shared" ref="K49:K61" si="2">SUM(L49:N49)</f>
        <v>0</v>
      </c>
      <c r="L49" s="137"/>
      <c r="M49" s="137"/>
      <c r="N49" s="64">
        <f t="shared" ref="N49:N56" si="3">F49</f>
        <v>0</v>
      </c>
      <c r="O49" s="150">
        <f t="shared" ref="O49:O61" si="4">SUM(P49:R49)</f>
        <v>0</v>
      </c>
      <c r="P49" s="137"/>
      <c r="Q49" s="137"/>
      <c r="R49" s="64">
        <f t="shared" ref="R49:R56" si="5">F49</f>
        <v>0</v>
      </c>
      <c r="S49" s="138">
        <f t="shared" ref="S49:S61" si="6">SUM(T49:V49)</f>
        <v>0</v>
      </c>
      <c r="T49" s="137"/>
      <c r="U49" s="139"/>
      <c r="V49" s="64"/>
      <c r="W49" s="138">
        <f t="shared" ref="W49:W61" si="7">SUM(X49:Z49)</f>
        <v>0</v>
      </c>
      <c r="X49" s="137"/>
      <c r="Y49" s="137"/>
      <c r="Z49" s="64"/>
      <c r="AA49" s="138">
        <f t="shared" ref="AA49:AA61" si="8">SUM(AB49:AD50)</f>
        <v>0</v>
      </c>
      <c r="AB49" s="137"/>
      <c r="AC49" s="137"/>
      <c r="AD49" s="64"/>
    </row>
    <row r="50" spans="2:30" x14ac:dyDescent="0.25">
      <c r="B50" s="4"/>
      <c r="C50" s="7"/>
      <c r="D50" s="9"/>
      <c r="F50" s="10"/>
      <c r="G50" s="158">
        <f t="shared" si="0"/>
        <v>0</v>
      </c>
      <c r="H50" s="128">
        <f t="shared" si="1"/>
        <v>0</v>
      </c>
      <c r="I50" s="128">
        <f t="shared" si="1"/>
        <v>0</v>
      </c>
      <c r="J50" s="129">
        <f t="shared" si="1"/>
        <v>0</v>
      </c>
      <c r="K50" s="150">
        <f t="shared" si="2"/>
        <v>0</v>
      </c>
      <c r="L50" s="137"/>
      <c r="M50" s="137"/>
      <c r="N50" s="64">
        <f t="shared" si="3"/>
        <v>0</v>
      </c>
      <c r="O50" s="150">
        <f t="shared" si="4"/>
        <v>0</v>
      </c>
      <c r="P50" s="137"/>
      <c r="Q50" s="137"/>
      <c r="R50" s="64">
        <f t="shared" si="5"/>
        <v>0</v>
      </c>
      <c r="S50" s="138">
        <f t="shared" si="6"/>
        <v>0</v>
      </c>
      <c r="T50" s="137"/>
      <c r="U50" s="139"/>
      <c r="V50" s="64"/>
      <c r="W50" s="138">
        <f t="shared" si="7"/>
        <v>0</v>
      </c>
      <c r="X50" s="137"/>
      <c r="Y50" s="137"/>
      <c r="Z50" s="64"/>
      <c r="AA50" s="138">
        <f t="shared" si="8"/>
        <v>0</v>
      </c>
      <c r="AB50" s="137"/>
      <c r="AC50" s="137"/>
      <c r="AD50" s="64"/>
    </row>
    <row r="51" spans="2:30" x14ac:dyDescent="0.25">
      <c r="B51" s="4" t="s">
        <v>208</v>
      </c>
      <c r="C51" s="7" t="s">
        <v>29</v>
      </c>
      <c r="D51" s="9">
        <v>2500</v>
      </c>
      <c r="E51">
        <v>10</v>
      </c>
      <c r="F51" s="10">
        <f>D51*E51</f>
        <v>25000</v>
      </c>
      <c r="G51" s="158">
        <f t="shared" si="0"/>
        <v>25000</v>
      </c>
      <c r="H51" s="128">
        <f t="shared" si="1"/>
        <v>0</v>
      </c>
      <c r="I51" s="128">
        <f t="shared" si="1"/>
        <v>0</v>
      </c>
      <c r="J51" s="129">
        <f>F51</f>
        <v>25000</v>
      </c>
      <c r="K51" s="150">
        <f t="shared" si="2"/>
        <v>0</v>
      </c>
      <c r="L51" s="137"/>
      <c r="M51" s="137"/>
      <c r="N51" s="64"/>
      <c r="O51" s="150">
        <f t="shared" si="4"/>
        <v>0</v>
      </c>
      <c r="P51" s="137"/>
      <c r="Q51" s="137"/>
      <c r="R51" s="64"/>
      <c r="S51" s="138">
        <f t="shared" si="6"/>
        <v>25000</v>
      </c>
      <c r="T51" s="137"/>
      <c r="U51" s="139"/>
      <c r="V51" s="64">
        <f>D51*10</f>
        <v>25000</v>
      </c>
      <c r="W51" s="138">
        <f t="shared" si="7"/>
        <v>0</v>
      </c>
      <c r="X51" s="137"/>
      <c r="Y51" s="137"/>
      <c r="Z51" s="64"/>
      <c r="AA51" s="138">
        <f t="shared" si="8"/>
        <v>0</v>
      </c>
      <c r="AB51" s="137"/>
      <c r="AC51" s="137"/>
      <c r="AD51" s="64"/>
    </row>
    <row r="52" spans="2:30" x14ac:dyDescent="0.25">
      <c r="B52" s="4" t="s">
        <v>209</v>
      </c>
      <c r="C52" s="7" t="s">
        <v>29</v>
      </c>
      <c r="D52" s="9">
        <v>2500</v>
      </c>
      <c r="E52">
        <v>5</v>
      </c>
      <c r="F52" s="10">
        <f>D52*E52</f>
        <v>12500</v>
      </c>
      <c r="G52" s="158">
        <f t="shared" si="0"/>
        <v>12500</v>
      </c>
      <c r="H52" s="128"/>
      <c r="I52" s="128">
        <f t="shared" si="1"/>
        <v>0</v>
      </c>
      <c r="J52" s="129">
        <f>F52</f>
        <v>12500</v>
      </c>
      <c r="K52" s="150">
        <f t="shared" si="2"/>
        <v>0</v>
      </c>
      <c r="L52" s="137"/>
      <c r="M52" s="137"/>
      <c r="N52" s="64"/>
      <c r="O52" s="150">
        <f t="shared" si="4"/>
        <v>0</v>
      </c>
      <c r="P52" s="137"/>
      <c r="Q52" s="137"/>
      <c r="R52" s="64"/>
      <c r="S52" s="138">
        <f t="shared" si="6"/>
        <v>12500</v>
      </c>
      <c r="T52" s="137"/>
      <c r="U52" s="139"/>
      <c r="V52" s="64">
        <f>D52*5</f>
        <v>12500</v>
      </c>
      <c r="W52" s="138">
        <f t="shared" si="7"/>
        <v>0</v>
      </c>
      <c r="X52" s="137"/>
      <c r="Y52" s="137"/>
      <c r="Z52" s="64"/>
      <c r="AA52" s="138">
        <f t="shared" si="8"/>
        <v>0</v>
      </c>
      <c r="AB52" s="137"/>
      <c r="AC52" s="137"/>
      <c r="AD52" s="64"/>
    </row>
    <row r="53" spans="2:30" x14ac:dyDescent="0.25">
      <c r="B53" s="4"/>
      <c r="C53" s="7"/>
      <c r="D53" s="9"/>
      <c r="F53" s="10"/>
      <c r="G53" s="158">
        <f t="shared" si="0"/>
        <v>0</v>
      </c>
      <c r="H53" s="128">
        <f t="shared" si="1"/>
        <v>0</v>
      </c>
      <c r="I53" s="128">
        <f t="shared" si="1"/>
        <v>0</v>
      </c>
      <c r="J53" s="129">
        <f t="shared" si="1"/>
        <v>0</v>
      </c>
      <c r="K53" s="150">
        <f t="shared" si="2"/>
        <v>0</v>
      </c>
      <c r="L53" s="137"/>
      <c r="M53" s="137"/>
      <c r="N53" s="64">
        <f t="shared" si="3"/>
        <v>0</v>
      </c>
      <c r="O53" s="150">
        <f t="shared" si="4"/>
        <v>0</v>
      </c>
      <c r="P53" s="137"/>
      <c r="Q53" s="137"/>
      <c r="R53" s="64">
        <f t="shared" si="5"/>
        <v>0</v>
      </c>
      <c r="S53" s="138">
        <f t="shared" si="6"/>
        <v>0</v>
      </c>
      <c r="T53" s="137"/>
      <c r="U53" s="139"/>
      <c r="V53" s="64"/>
      <c r="W53" s="138">
        <f t="shared" si="7"/>
        <v>0</v>
      </c>
      <c r="X53" s="137"/>
      <c r="Y53" s="137"/>
      <c r="Z53" s="64"/>
      <c r="AA53" s="138">
        <f t="shared" si="8"/>
        <v>0</v>
      </c>
      <c r="AB53" s="137"/>
      <c r="AC53" s="137"/>
      <c r="AD53" s="64"/>
    </row>
    <row r="54" spans="2:30" x14ac:dyDescent="0.25">
      <c r="B54" s="4" t="s">
        <v>36</v>
      </c>
      <c r="C54" s="7" t="s">
        <v>34</v>
      </c>
      <c r="D54" s="9"/>
      <c r="E54">
        <v>0</v>
      </c>
      <c r="F54" s="10">
        <f>D54*E54</f>
        <v>0</v>
      </c>
      <c r="G54" s="158">
        <f t="shared" si="0"/>
        <v>0</v>
      </c>
      <c r="H54" s="128">
        <f t="shared" si="1"/>
        <v>0</v>
      </c>
      <c r="I54" s="128">
        <f t="shared" si="1"/>
        <v>0</v>
      </c>
      <c r="J54" s="129">
        <f t="shared" si="1"/>
        <v>0</v>
      </c>
      <c r="K54" s="150">
        <f t="shared" si="2"/>
        <v>0</v>
      </c>
      <c r="L54" s="137">
        <f>F54/2</f>
        <v>0</v>
      </c>
      <c r="M54" s="137"/>
      <c r="N54" s="64">
        <f t="shared" si="3"/>
        <v>0</v>
      </c>
      <c r="O54" s="150">
        <f t="shared" si="4"/>
        <v>0</v>
      </c>
      <c r="P54" s="137"/>
      <c r="Q54" s="137"/>
      <c r="R54" s="64">
        <f t="shared" si="5"/>
        <v>0</v>
      </c>
      <c r="S54" s="138">
        <f t="shared" si="6"/>
        <v>0</v>
      </c>
      <c r="T54" s="137"/>
      <c r="U54" s="139"/>
      <c r="V54" s="64"/>
      <c r="W54" s="138">
        <f t="shared" si="7"/>
        <v>0</v>
      </c>
      <c r="X54" s="137"/>
      <c r="Y54" s="137"/>
      <c r="Z54" s="64"/>
      <c r="AA54" s="138">
        <f t="shared" si="8"/>
        <v>0</v>
      </c>
      <c r="AB54" s="137"/>
      <c r="AC54" s="137"/>
      <c r="AD54" s="64"/>
    </row>
    <row r="55" spans="2:30" x14ac:dyDescent="0.25">
      <c r="B55" s="4" t="s">
        <v>33</v>
      </c>
      <c r="C55" s="7" t="s">
        <v>34</v>
      </c>
      <c r="D55" s="9">
        <v>8</v>
      </c>
      <c r="E55">
        <v>0</v>
      </c>
      <c r="F55" s="10">
        <f>D55*E55</f>
        <v>0</v>
      </c>
      <c r="G55" s="158">
        <f t="shared" si="0"/>
        <v>0</v>
      </c>
      <c r="H55" s="128">
        <f t="shared" si="1"/>
        <v>0</v>
      </c>
      <c r="I55" s="128">
        <f t="shared" si="1"/>
        <v>0</v>
      </c>
      <c r="J55" s="129">
        <f t="shared" si="1"/>
        <v>0</v>
      </c>
      <c r="K55" s="150">
        <f t="shared" si="2"/>
        <v>0</v>
      </c>
      <c r="L55" s="137">
        <f>F55</f>
        <v>0</v>
      </c>
      <c r="M55" s="137"/>
      <c r="N55" s="64">
        <f t="shared" si="3"/>
        <v>0</v>
      </c>
      <c r="O55" s="150">
        <f t="shared" si="4"/>
        <v>0</v>
      </c>
      <c r="P55" s="137"/>
      <c r="Q55" s="137"/>
      <c r="R55" s="64">
        <f t="shared" si="5"/>
        <v>0</v>
      </c>
      <c r="S55" s="138">
        <f t="shared" si="6"/>
        <v>0</v>
      </c>
      <c r="T55" s="137"/>
      <c r="U55" s="139"/>
      <c r="V55" s="64"/>
      <c r="W55" s="138">
        <f t="shared" si="7"/>
        <v>0</v>
      </c>
      <c r="X55" s="137"/>
      <c r="Y55" s="137"/>
      <c r="Z55" s="64"/>
      <c r="AA55" s="138">
        <f t="shared" si="8"/>
        <v>0</v>
      </c>
      <c r="AB55" s="137"/>
      <c r="AC55" s="137"/>
      <c r="AD55" s="64"/>
    </row>
    <row r="56" spans="2:30" x14ac:dyDescent="0.25">
      <c r="B56" s="4"/>
      <c r="C56" s="7"/>
      <c r="D56" s="9"/>
      <c r="F56" s="10"/>
      <c r="G56" s="158">
        <f t="shared" si="0"/>
        <v>0</v>
      </c>
      <c r="H56" s="128">
        <f t="shared" si="1"/>
        <v>0</v>
      </c>
      <c r="I56" s="128">
        <f t="shared" si="1"/>
        <v>0</v>
      </c>
      <c r="J56" s="129">
        <f t="shared" si="1"/>
        <v>0</v>
      </c>
      <c r="K56" s="150">
        <f t="shared" si="2"/>
        <v>0</v>
      </c>
      <c r="L56" s="137"/>
      <c r="M56" s="137"/>
      <c r="N56" s="64">
        <f t="shared" si="3"/>
        <v>0</v>
      </c>
      <c r="O56" s="150">
        <f t="shared" si="4"/>
        <v>0</v>
      </c>
      <c r="P56" s="137"/>
      <c r="Q56" s="137"/>
      <c r="R56" s="64">
        <f t="shared" si="5"/>
        <v>0</v>
      </c>
      <c r="S56" s="138">
        <f t="shared" si="6"/>
        <v>0</v>
      </c>
      <c r="T56" s="137"/>
      <c r="U56" s="139"/>
      <c r="V56" s="64"/>
      <c r="W56" s="138">
        <f t="shared" si="7"/>
        <v>0</v>
      </c>
      <c r="X56" s="137"/>
      <c r="Y56" s="137"/>
      <c r="Z56" s="64"/>
      <c r="AA56" s="138">
        <f t="shared" si="8"/>
        <v>25000</v>
      </c>
      <c r="AB56" s="137"/>
      <c r="AC56" s="137"/>
      <c r="AD56" s="64"/>
    </row>
    <row r="57" spans="2:30" x14ac:dyDescent="0.25">
      <c r="B57" s="4" t="s">
        <v>210</v>
      </c>
      <c r="C57" s="7" t="s">
        <v>31</v>
      </c>
      <c r="D57" s="9">
        <v>2500</v>
      </c>
      <c r="E57">
        <v>20</v>
      </c>
      <c r="F57" s="151">
        <f>D57*E57</f>
        <v>50000</v>
      </c>
      <c r="G57" s="158">
        <f t="shared" si="0"/>
        <v>50000</v>
      </c>
      <c r="H57" s="128">
        <f t="shared" si="1"/>
        <v>50000</v>
      </c>
      <c r="I57" s="128">
        <f t="shared" si="1"/>
        <v>0</v>
      </c>
      <c r="J57" s="129"/>
      <c r="K57" s="150">
        <f t="shared" si="2"/>
        <v>0</v>
      </c>
      <c r="L57" s="137"/>
      <c r="M57" s="137"/>
      <c r="N57" s="64"/>
      <c r="O57" s="150">
        <f t="shared" si="4"/>
        <v>0</v>
      </c>
      <c r="P57" s="137"/>
      <c r="Q57" s="137"/>
      <c r="R57" s="64"/>
      <c r="S57" s="138">
        <f t="shared" si="6"/>
        <v>0</v>
      </c>
      <c r="T57" s="137"/>
      <c r="U57" s="139"/>
      <c r="V57" s="64"/>
      <c r="W57" s="138">
        <f t="shared" si="7"/>
        <v>25000</v>
      </c>
      <c r="X57" s="137">
        <f>F57/2</f>
        <v>25000</v>
      </c>
      <c r="Y57" s="137"/>
      <c r="Z57" s="64"/>
      <c r="AA57" s="138">
        <f t="shared" si="8"/>
        <v>28000</v>
      </c>
      <c r="AB57" s="137">
        <f>F57/2</f>
        <v>25000</v>
      </c>
      <c r="AC57" s="137"/>
      <c r="AD57" s="64"/>
    </row>
    <row r="58" spans="2:30" x14ac:dyDescent="0.25">
      <c r="B58" s="4" t="s">
        <v>32</v>
      </c>
      <c r="C58" s="7" t="s">
        <v>35</v>
      </c>
      <c r="D58" s="19">
        <v>500</v>
      </c>
      <c r="E58">
        <v>12</v>
      </c>
      <c r="F58" s="151">
        <f>D58*E58</f>
        <v>6000</v>
      </c>
      <c r="G58" s="158">
        <f t="shared" si="0"/>
        <v>6000</v>
      </c>
      <c r="H58" s="128">
        <f t="shared" si="1"/>
        <v>6000</v>
      </c>
      <c r="I58" s="128">
        <f t="shared" si="1"/>
        <v>0</v>
      </c>
      <c r="J58" s="129">
        <f t="shared" si="1"/>
        <v>0</v>
      </c>
      <c r="K58" s="150">
        <f t="shared" si="2"/>
        <v>0</v>
      </c>
      <c r="L58" s="137"/>
      <c r="M58" s="137"/>
      <c r="N58" s="64"/>
      <c r="O58" s="150">
        <f t="shared" si="4"/>
        <v>0</v>
      </c>
      <c r="P58" s="137"/>
      <c r="Q58" s="137"/>
      <c r="R58" s="64"/>
      <c r="S58" s="138">
        <f t="shared" si="6"/>
        <v>0</v>
      </c>
      <c r="T58" s="137"/>
      <c r="U58" s="139"/>
      <c r="V58" s="64"/>
      <c r="W58" s="138">
        <f t="shared" si="7"/>
        <v>3000</v>
      </c>
      <c r="X58" s="137">
        <f t="shared" ref="X58:X61" si="9">F58/2</f>
        <v>3000</v>
      </c>
      <c r="Y58" s="137"/>
      <c r="Z58" s="64"/>
      <c r="AA58" s="138">
        <f t="shared" si="8"/>
        <v>6600</v>
      </c>
      <c r="AB58" s="137">
        <f t="shared" ref="AB58:AB61" si="10">F58/2</f>
        <v>3000</v>
      </c>
      <c r="AC58" s="137"/>
      <c r="AD58" s="64"/>
    </row>
    <row r="59" spans="2:30" x14ac:dyDescent="0.25">
      <c r="B59" s="4" t="s">
        <v>5</v>
      </c>
      <c r="C59" s="7" t="s">
        <v>35</v>
      </c>
      <c r="D59" s="19">
        <v>600</v>
      </c>
      <c r="E59">
        <v>12</v>
      </c>
      <c r="F59" s="151">
        <f>D59*E59</f>
        <v>7200</v>
      </c>
      <c r="G59" s="158">
        <f t="shared" si="0"/>
        <v>7200</v>
      </c>
      <c r="H59" s="128">
        <f t="shared" si="1"/>
        <v>7200</v>
      </c>
      <c r="I59" s="128">
        <f t="shared" si="1"/>
        <v>0</v>
      </c>
      <c r="J59" s="129">
        <f t="shared" si="1"/>
        <v>0</v>
      </c>
      <c r="K59" s="150">
        <f t="shared" si="2"/>
        <v>0</v>
      </c>
      <c r="L59" s="137"/>
      <c r="M59" s="137"/>
      <c r="N59" s="64"/>
      <c r="O59" s="150">
        <f t="shared" si="4"/>
        <v>0</v>
      </c>
      <c r="P59" s="137"/>
      <c r="Q59" s="137"/>
      <c r="R59" s="64"/>
      <c r="S59" s="138">
        <f t="shared" si="6"/>
        <v>0</v>
      </c>
      <c r="T59" s="137"/>
      <c r="U59" s="139"/>
      <c r="V59" s="64"/>
      <c r="W59" s="138">
        <f t="shared" si="7"/>
        <v>3600</v>
      </c>
      <c r="X59" s="137">
        <f t="shared" si="9"/>
        <v>3600</v>
      </c>
      <c r="Y59" s="137"/>
      <c r="Z59" s="64"/>
      <c r="AA59" s="138">
        <f t="shared" si="8"/>
        <v>8600</v>
      </c>
      <c r="AB59" s="137">
        <f t="shared" si="10"/>
        <v>3600</v>
      </c>
      <c r="AC59" s="137"/>
      <c r="AD59" s="64"/>
    </row>
    <row r="60" spans="2:30" x14ac:dyDescent="0.25">
      <c r="B60" s="4" t="s">
        <v>30</v>
      </c>
      <c r="C60" s="7" t="s">
        <v>29</v>
      </c>
      <c r="D60" s="9">
        <v>100</v>
      </c>
      <c r="E60">
        <v>100</v>
      </c>
      <c r="F60" s="151">
        <f>D60*E60</f>
        <v>10000</v>
      </c>
      <c r="G60" s="158">
        <f t="shared" si="0"/>
        <v>10000</v>
      </c>
      <c r="H60" s="128">
        <f t="shared" si="1"/>
        <v>10000</v>
      </c>
      <c r="I60" s="128">
        <f t="shared" si="1"/>
        <v>0</v>
      </c>
      <c r="J60" s="129">
        <f t="shared" si="1"/>
        <v>0</v>
      </c>
      <c r="K60" s="150">
        <f t="shared" si="2"/>
        <v>0</v>
      </c>
      <c r="L60" s="137"/>
      <c r="M60" s="137"/>
      <c r="N60" s="64"/>
      <c r="O60" s="150">
        <f t="shared" si="4"/>
        <v>0</v>
      </c>
      <c r="P60" s="137"/>
      <c r="Q60" s="137"/>
      <c r="R60" s="64"/>
      <c r="S60" s="138">
        <f t="shared" si="6"/>
        <v>0</v>
      </c>
      <c r="T60" s="137"/>
      <c r="U60" s="139"/>
      <c r="V60" s="64"/>
      <c r="W60" s="138">
        <f t="shared" si="7"/>
        <v>5000</v>
      </c>
      <c r="X60" s="137">
        <f t="shared" si="9"/>
        <v>5000</v>
      </c>
      <c r="Y60" s="137"/>
      <c r="Z60" s="64"/>
      <c r="AA60" s="138">
        <f t="shared" si="8"/>
        <v>25000</v>
      </c>
      <c r="AB60" s="137">
        <f t="shared" si="10"/>
        <v>5000</v>
      </c>
      <c r="AC60" s="137"/>
      <c r="AD60" s="64"/>
    </row>
    <row r="61" spans="2:30" x14ac:dyDescent="0.25">
      <c r="B61" s="4" t="s">
        <v>7</v>
      </c>
      <c r="C61" s="7" t="s">
        <v>29</v>
      </c>
      <c r="D61" s="9">
        <v>20</v>
      </c>
      <c r="E61">
        <v>100</v>
      </c>
      <c r="F61" s="151">
        <f>D61*E61*E57</f>
        <v>40000</v>
      </c>
      <c r="G61" s="158">
        <f t="shared" si="0"/>
        <v>40000</v>
      </c>
      <c r="H61" s="128">
        <f t="shared" si="1"/>
        <v>40000</v>
      </c>
      <c r="I61" s="128">
        <f t="shared" si="1"/>
        <v>0</v>
      </c>
      <c r="J61" s="129">
        <f t="shared" si="1"/>
        <v>0</v>
      </c>
      <c r="K61" s="150">
        <f t="shared" si="2"/>
        <v>0</v>
      </c>
      <c r="L61" s="137"/>
      <c r="M61" s="137"/>
      <c r="N61" s="64"/>
      <c r="O61" s="150">
        <f t="shared" si="4"/>
        <v>0</v>
      </c>
      <c r="P61" s="137"/>
      <c r="Q61" s="137"/>
      <c r="R61" s="64"/>
      <c r="S61" s="138">
        <f t="shared" si="6"/>
        <v>0</v>
      </c>
      <c r="T61" s="137"/>
      <c r="U61" s="139"/>
      <c r="V61" s="64"/>
      <c r="W61" s="138">
        <f t="shared" si="7"/>
        <v>20000</v>
      </c>
      <c r="X61" s="137">
        <f t="shared" si="9"/>
        <v>20000</v>
      </c>
      <c r="Y61" s="137"/>
      <c r="Z61" s="64"/>
      <c r="AA61" s="138">
        <f t="shared" si="8"/>
        <v>20000</v>
      </c>
      <c r="AB61" s="137">
        <f t="shared" si="10"/>
        <v>20000</v>
      </c>
      <c r="AC61" s="137"/>
      <c r="AD61" s="64"/>
    </row>
    <row r="62" spans="2:30" ht="15.75" thickBot="1" x14ac:dyDescent="0.3">
      <c r="B62" s="4"/>
      <c r="F62" s="1"/>
      <c r="G62" s="158"/>
      <c r="H62" s="128"/>
      <c r="I62" s="128"/>
      <c r="J62" s="129"/>
      <c r="K62" s="150"/>
      <c r="L62" s="137"/>
      <c r="M62" s="137"/>
      <c r="N62" s="64"/>
      <c r="O62" s="150"/>
      <c r="P62" s="137"/>
      <c r="Q62" s="137"/>
      <c r="R62" s="64"/>
      <c r="S62" s="138"/>
      <c r="T62" s="137"/>
      <c r="U62" s="139"/>
      <c r="V62" s="64"/>
      <c r="W62" s="138"/>
      <c r="X62" s="137"/>
      <c r="Y62" s="137"/>
      <c r="Z62" s="64"/>
      <c r="AA62" s="138"/>
      <c r="AB62" s="137"/>
      <c r="AC62" s="137"/>
      <c r="AD62" s="64"/>
    </row>
    <row r="63" spans="2:30" ht="15.75" thickBot="1" x14ac:dyDescent="0.3">
      <c r="B63" s="13" t="s">
        <v>8</v>
      </c>
      <c r="C63" s="12"/>
      <c r="D63" s="12"/>
      <c r="E63" s="12"/>
      <c r="F63" s="142">
        <f>SUM(F48:F61)</f>
        <v>200700</v>
      </c>
      <c r="G63" s="159">
        <f t="shared" ref="G63:I63" si="11">SUM(G48:G61)</f>
        <v>200700</v>
      </c>
      <c r="H63" s="160">
        <f t="shared" si="11"/>
        <v>113200</v>
      </c>
      <c r="I63" s="160">
        <f t="shared" si="11"/>
        <v>0</v>
      </c>
      <c r="J63" s="160">
        <f>SUM(J48:J61)</f>
        <v>87500</v>
      </c>
      <c r="K63" s="153">
        <f t="shared" ref="K63:M63" ca="1" si="12">SUM(K48:K61)</f>
        <v>0</v>
      </c>
      <c r="L63" s="65">
        <f t="shared" si="12"/>
        <v>0</v>
      </c>
      <c r="M63" s="65">
        <f t="shared" si="12"/>
        <v>0</v>
      </c>
      <c r="N63" s="65">
        <f ca="1">SUM(N48:N61)</f>
        <v>0</v>
      </c>
      <c r="O63" s="153">
        <f t="shared" ref="O63:Q63" si="13">SUM(O48:O61)</f>
        <v>0</v>
      </c>
      <c r="P63" s="65">
        <f t="shared" si="13"/>
        <v>0</v>
      </c>
      <c r="Q63" s="65">
        <f t="shared" si="13"/>
        <v>0</v>
      </c>
      <c r="R63" s="65">
        <f>SUM(R48:R61)</f>
        <v>0</v>
      </c>
      <c r="S63" s="154">
        <f>SUM(S48:S61)</f>
        <v>62500</v>
      </c>
      <c r="T63" s="154">
        <f t="shared" ref="T63:V63" si="14">SUM(T48:T61)</f>
        <v>0</v>
      </c>
      <c r="U63" s="154">
        <f t="shared" si="14"/>
        <v>0</v>
      </c>
      <c r="V63" s="154">
        <f t="shared" si="14"/>
        <v>62500</v>
      </c>
      <c r="W63" s="154">
        <f>SUM(W48:W61)</f>
        <v>56600</v>
      </c>
      <c r="X63" s="154">
        <f t="shared" ref="X63:Z63" si="15">SUM(X48:X61)</f>
        <v>56600</v>
      </c>
      <c r="Y63" s="154">
        <f t="shared" si="15"/>
        <v>0</v>
      </c>
      <c r="Z63" s="154">
        <f t="shared" si="15"/>
        <v>0</v>
      </c>
      <c r="AA63" s="154">
        <f>SUM(AA48:AA61)</f>
        <v>113200</v>
      </c>
      <c r="AB63" s="154">
        <f t="shared" ref="AB63:AD63" si="16">SUM(AB48:AB61)</f>
        <v>56600</v>
      </c>
      <c r="AC63" s="154">
        <f t="shared" si="16"/>
        <v>0</v>
      </c>
      <c r="AD63" s="154">
        <f t="shared" si="16"/>
        <v>0</v>
      </c>
    </row>
  </sheetData>
  <mergeCells count="6">
    <mergeCell ref="AA45:AD45"/>
    <mergeCell ref="G45:J45"/>
    <mergeCell ref="K45:N45"/>
    <mergeCell ref="O45:R45"/>
    <mergeCell ref="S45:V45"/>
    <mergeCell ref="W45:Z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A45" sqref="A45:XFD63"/>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t="s">
        <v>201</v>
      </c>
    </row>
    <row r="3" spans="2:6" x14ac:dyDescent="0.25">
      <c r="B3" t="s">
        <v>74</v>
      </c>
    </row>
    <row r="4" spans="2:6" x14ac:dyDescent="0.25">
      <c r="B4" t="s">
        <v>82</v>
      </c>
    </row>
    <row r="5" spans="2:6" x14ac:dyDescent="0.25">
      <c r="B5" t="s">
        <v>84</v>
      </c>
    </row>
    <row r="6" spans="2:6" x14ac:dyDescent="0.25">
      <c r="B6" s="1" t="s">
        <v>171</v>
      </c>
    </row>
    <row r="8" spans="2:6" x14ac:dyDescent="0.25">
      <c r="B8" t="s">
        <v>200</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215</v>
      </c>
      <c r="C48" s="7" t="s">
        <v>0</v>
      </c>
      <c r="D48" s="9">
        <v>2500</v>
      </c>
      <c r="F48" s="53">
        <f>D48*E48</f>
        <v>0</v>
      </c>
      <c r="G48" s="127">
        <f>SUM(H48:J48)</f>
        <v>0</v>
      </c>
      <c r="H48" s="128">
        <f>L48+P48+T48+X48+AB48</f>
        <v>0</v>
      </c>
      <c r="I48" s="128">
        <f>M48+Q48+U48+Y48+AC48</f>
        <v>0</v>
      </c>
      <c r="J48" s="129">
        <f>R48+V48+Z48+AD48</f>
        <v>0</v>
      </c>
      <c r="K48" s="56"/>
      <c r="L48" s="50"/>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0</v>
      </c>
      <c r="G63" s="131">
        <f t="shared" ref="G63:I63" si="10">SUM(G48:G61)</f>
        <v>0</v>
      </c>
      <c r="H63" s="131">
        <f t="shared" si="10"/>
        <v>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E57" sqref="E57"/>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t="s">
        <v>201</v>
      </c>
    </row>
    <row r="3" spans="2:6" x14ac:dyDescent="0.25">
      <c r="B3" t="s">
        <v>74</v>
      </c>
    </row>
    <row r="4" spans="2:6" x14ac:dyDescent="0.25">
      <c r="B4" t="s">
        <v>82</v>
      </c>
    </row>
    <row r="5" spans="2:6" x14ac:dyDescent="0.25">
      <c r="B5" t="s">
        <v>85</v>
      </c>
    </row>
    <row r="6" spans="2:6" x14ac:dyDescent="0.25">
      <c r="B6" s="1" t="s">
        <v>172</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ht="60" x14ac:dyDescent="0.25">
      <c r="B48" s="126" t="s">
        <v>182</v>
      </c>
      <c r="C48" s="7" t="s">
        <v>0</v>
      </c>
      <c r="D48" s="9">
        <v>2500</v>
      </c>
      <c r="F48" s="53">
        <f>D48*E48</f>
        <v>0</v>
      </c>
      <c r="G48" s="127">
        <f>SUM(H48:J48)</f>
        <v>0</v>
      </c>
      <c r="H48" s="128">
        <f>L48+P48+T48+X48+AB48</f>
        <v>0</v>
      </c>
      <c r="I48" s="128">
        <f>M48+Q48+U48+Y48+AC48</f>
        <v>0</v>
      </c>
      <c r="J48" s="129">
        <f>R48+V48+Z48+AD48</f>
        <v>0</v>
      </c>
      <c r="K48" s="56"/>
      <c r="L48" s="50"/>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0</v>
      </c>
      <c r="G63" s="131">
        <f t="shared" ref="G63:I63" si="10">SUM(G48:G61)</f>
        <v>0</v>
      </c>
      <c r="H63" s="131">
        <f t="shared" si="10"/>
        <v>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2"/>
  <sheetViews>
    <sheetView zoomScale="60" zoomScaleNormal="60" workbookViewId="0">
      <selection activeCell="B44" sqref="B44"/>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82</v>
      </c>
    </row>
    <row r="5" spans="2:4" x14ac:dyDescent="0.25">
      <c r="B5" t="s">
        <v>85</v>
      </c>
    </row>
    <row r="6" spans="2:4" x14ac:dyDescent="0.25">
      <c r="B6" s="1" t="s">
        <v>173</v>
      </c>
    </row>
    <row r="8" spans="2:4" ht="15.75" thickBot="1" x14ac:dyDescent="0.3">
      <c r="B8">
        <v>2023</v>
      </c>
    </row>
    <row r="9" spans="2:4" ht="15.75" hidden="1" customHeight="1" x14ac:dyDescent="0.25">
      <c r="B9" s="4" t="s">
        <v>15</v>
      </c>
      <c r="C9" s="7" t="s">
        <v>9</v>
      </c>
      <c r="D9" s="9">
        <f>1+D12</f>
        <v>1</v>
      </c>
    </row>
    <row r="10" spans="2:4" ht="15.75" hidden="1" customHeight="1" thickBot="1" x14ac:dyDescent="0.3">
      <c r="B10" s="4" t="s">
        <v>13</v>
      </c>
      <c r="C10" s="7" t="s">
        <v>21</v>
      </c>
      <c r="D10" s="9">
        <f>SUM(D12:D19)</f>
        <v>2</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t="str">
        <f>[1]re!B2</f>
        <v>Curs schimb MDL/EUR (şfîrşit an 2020)</v>
      </c>
      <c r="C22" s="7"/>
      <c r="D22" s="18">
        <f>[1]re!C2</f>
        <v>21.5</v>
      </c>
    </row>
    <row r="23" spans="1:6" ht="15.75" hidden="1" thickBot="1" x14ac:dyDescent="0.3">
      <c r="A23" t="str">
        <f>[1]re!B3</f>
        <v>Curs schimb MDL/USD (şfîrşit an 20205)</v>
      </c>
      <c r="C23" s="7"/>
      <c r="D23" s="18">
        <f>[1]re!C3</f>
        <v>20</v>
      </c>
    </row>
    <row r="24" spans="1:6" ht="15.75" hidden="1" thickBot="1" x14ac:dyDescent="0.3">
      <c r="C24" s="7"/>
      <c r="D24" s="7" t="s">
        <v>12</v>
      </c>
      <c r="E24" s="7" t="s">
        <v>10</v>
      </c>
      <c r="F24" s="7" t="s">
        <v>11</v>
      </c>
    </row>
    <row r="25" spans="1:6" ht="15.75" hidden="1" thickBot="1" x14ac:dyDescent="0.3">
      <c r="B25" s="4" t="s">
        <v>23</v>
      </c>
      <c r="C25" s="7" t="s">
        <v>1</v>
      </c>
      <c r="D25" s="9">
        <f>[1]re!C6*D22</f>
        <v>8600</v>
      </c>
      <c r="F25" s="10">
        <f>D25*E25</f>
        <v>0</v>
      </c>
    </row>
    <row r="26" spans="1:6" ht="15.75" hidden="1" thickBot="1" x14ac:dyDescent="0.3">
      <c r="B26" s="4" t="s">
        <v>2</v>
      </c>
      <c r="C26" s="7" t="s">
        <v>1</v>
      </c>
      <c r="D26" s="9">
        <f>[1]re!C8*D22</f>
        <v>2150</v>
      </c>
      <c r="F26" s="10">
        <f>D26*E26</f>
        <v>0</v>
      </c>
    </row>
    <row r="27" spans="1:6" ht="15.75" hidden="1" thickBot="1" x14ac:dyDescent="0.3">
      <c r="B27" s="4" t="s">
        <v>3</v>
      </c>
      <c r="C27" s="7" t="s">
        <v>1</v>
      </c>
      <c r="D27" s="9">
        <f>[1]re!C9*D22</f>
        <v>1075</v>
      </c>
      <c r="F27" s="10">
        <f>D27*E27</f>
        <v>0</v>
      </c>
    </row>
    <row r="28" spans="1:6" ht="15.75" hidden="1" thickBot="1" x14ac:dyDescent="0.3">
      <c r="B28" s="4" t="s">
        <v>4</v>
      </c>
      <c r="C28" s="7" t="s">
        <v>6</v>
      </c>
      <c r="D28" s="9">
        <f>[1]re!C10*D22</f>
        <v>6450</v>
      </c>
      <c r="F28" s="10">
        <f>D28*E28</f>
        <v>0</v>
      </c>
    </row>
    <row r="29" spans="1:6" ht="15.75" hidden="1" thickBot="1" x14ac:dyDescent="0.3">
      <c r="B29" s="4"/>
      <c r="C29" s="7"/>
      <c r="D29" s="9"/>
      <c r="F29" s="10"/>
    </row>
    <row r="30" spans="1:6" ht="15.75" hidden="1" thickBot="1" x14ac:dyDescent="0.3">
      <c r="B30" s="4" t="s">
        <v>24</v>
      </c>
      <c r="C30" s="7" t="s">
        <v>29</v>
      </c>
      <c r="D30" s="9">
        <f>[1]re!C7*D23</f>
        <v>30000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[1]re!C11*D22</f>
        <v>3225</v>
      </c>
      <c r="F37" s="10">
        <f>D37*E37</f>
        <v>0</v>
      </c>
    </row>
    <row r="38" spans="2:30" ht="15.75" hidden="1" thickBot="1" x14ac:dyDescent="0.3">
      <c r="B38" s="4" t="s">
        <v>5</v>
      </c>
      <c r="C38" s="7" t="s">
        <v>35</v>
      </c>
      <c r="D38" s="19">
        <f>[1]re!C12*D22</f>
        <v>537.5</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 thickBot="1" x14ac:dyDescent="0.35">
      <c r="B44" s="2" t="s">
        <v>71</v>
      </c>
      <c r="C44" s="8"/>
      <c r="D44" s="2"/>
      <c r="E44" s="2"/>
      <c r="F44" s="2"/>
      <c r="G44" s="201" t="s">
        <v>64</v>
      </c>
      <c r="H44" s="202"/>
      <c r="I44" s="202"/>
      <c r="J44" s="203"/>
      <c r="K44" s="181">
        <v>2021</v>
      </c>
      <c r="L44" s="182"/>
      <c r="M44" s="182"/>
      <c r="N44" s="183"/>
      <c r="O44" s="181">
        <v>2022</v>
      </c>
      <c r="P44" s="182"/>
      <c r="Q44" s="182"/>
      <c r="R44" s="183"/>
      <c r="S44" s="181">
        <v>2023</v>
      </c>
      <c r="T44" s="182"/>
      <c r="U44" s="182"/>
      <c r="V44" s="183"/>
      <c r="W44" s="181">
        <v>2024</v>
      </c>
      <c r="X44" s="182"/>
      <c r="Y44" s="182"/>
      <c r="Z44" s="183"/>
      <c r="AA44" s="181">
        <v>2025</v>
      </c>
      <c r="AB44" s="182"/>
      <c r="AC44" s="182"/>
      <c r="AD44" s="183"/>
    </row>
    <row r="45" spans="2:30" ht="16.5" thickTop="1" thickBot="1" x14ac:dyDescent="0.3">
      <c r="C45" s="7"/>
      <c r="G45" s="120" t="s">
        <v>39</v>
      </c>
      <c r="H45" s="121" t="s">
        <v>95</v>
      </c>
      <c r="I45" s="121" t="s">
        <v>62</v>
      </c>
      <c r="J45" s="122" t="s">
        <v>61</v>
      </c>
      <c r="K45" s="144" t="s">
        <v>39</v>
      </c>
      <c r="L45" s="33" t="s">
        <v>95</v>
      </c>
      <c r="M45" s="33" t="s">
        <v>62</v>
      </c>
      <c r="N45" s="35" t="s">
        <v>61</v>
      </c>
      <c r="O45" s="145"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57"/>
      <c r="H46" s="124"/>
      <c r="I46" s="124"/>
      <c r="J46" s="125"/>
      <c r="K46" s="147"/>
      <c r="L46" s="55"/>
      <c r="M46" s="55"/>
      <c r="N46" s="57"/>
      <c r="O46" s="148"/>
      <c r="P46" s="55"/>
      <c r="Q46" s="55"/>
      <c r="R46" s="57"/>
      <c r="S46" s="59"/>
      <c r="T46" s="55"/>
      <c r="U46" s="52"/>
      <c r="V46" s="57"/>
      <c r="W46" s="59"/>
      <c r="X46" s="55"/>
      <c r="Y46" s="55"/>
      <c r="Z46" s="57"/>
      <c r="AA46" s="59"/>
      <c r="AB46" s="55"/>
      <c r="AC46" s="55"/>
      <c r="AD46" s="57"/>
    </row>
    <row r="47" spans="2:30" x14ac:dyDescent="0.25">
      <c r="B47" s="4" t="s">
        <v>207</v>
      </c>
      <c r="C47" s="7" t="s">
        <v>1</v>
      </c>
      <c r="D47" s="9">
        <v>2500</v>
      </c>
      <c r="E47">
        <v>10</v>
      </c>
      <c r="F47" s="10">
        <f>D47*E47</f>
        <v>25000</v>
      </c>
      <c r="G47" s="158">
        <f>SUM(H47:J47)</f>
        <v>25000</v>
      </c>
      <c r="H47" s="128">
        <f>L47+P47+T47+X47+AB47</f>
        <v>0</v>
      </c>
      <c r="I47" s="128">
        <f>M47+Q47+U47+Y47+AC47</f>
        <v>0</v>
      </c>
      <c r="J47" s="129">
        <f>F47</f>
        <v>25000</v>
      </c>
      <c r="K47" s="150">
        <f ca="1">SUM(L47:N47)</f>
        <v>0</v>
      </c>
      <c r="L47" s="137"/>
      <c r="M47" s="137"/>
      <c r="N47" s="64">
        <f ca="1">SUM(L47:N47)</f>
        <v>0</v>
      </c>
      <c r="O47" s="150">
        <f>SUM(P47:R47)</f>
        <v>0</v>
      </c>
      <c r="P47" s="137"/>
      <c r="Q47" s="137"/>
      <c r="R47" s="64"/>
      <c r="S47" s="138">
        <f>SUM(T47:V47)</f>
        <v>25000</v>
      </c>
      <c r="T47" s="137"/>
      <c r="U47" s="139"/>
      <c r="V47" s="64">
        <f>D47*10</f>
        <v>25000</v>
      </c>
      <c r="W47" s="138">
        <f>SUM(X47:Z47)</f>
        <v>0</v>
      </c>
      <c r="X47" s="137"/>
      <c r="Y47" s="137"/>
      <c r="Z47" s="64"/>
      <c r="AA47" s="138">
        <f>SUM(AB47:AD48)</f>
        <v>0</v>
      </c>
      <c r="AB47" s="137"/>
      <c r="AC47" s="137"/>
      <c r="AD47" s="64"/>
    </row>
    <row r="48" spans="2:30" x14ac:dyDescent="0.25">
      <c r="B48" s="4" t="s">
        <v>4</v>
      </c>
      <c r="C48" s="7" t="s">
        <v>6</v>
      </c>
      <c r="D48" s="9"/>
      <c r="E48">
        <v>0</v>
      </c>
      <c r="F48" s="10">
        <f>D48*E48</f>
        <v>0</v>
      </c>
      <c r="G48" s="158">
        <f t="shared" ref="G48:G60" si="0">SUM(H48:J48)</f>
        <v>0</v>
      </c>
      <c r="H48" s="128">
        <f t="shared" ref="H48:J60" si="1">L48+P48+T48+X48+AB48</f>
        <v>0</v>
      </c>
      <c r="I48" s="128">
        <f t="shared" si="1"/>
        <v>0</v>
      </c>
      <c r="J48" s="129">
        <f t="shared" si="1"/>
        <v>0</v>
      </c>
      <c r="K48" s="150">
        <f t="shared" ref="K48:K60" si="2">SUM(L48:N48)</f>
        <v>0</v>
      </c>
      <c r="L48" s="137"/>
      <c r="M48" s="137"/>
      <c r="N48" s="64">
        <f t="shared" ref="N48:N55" si="3">F48</f>
        <v>0</v>
      </c>
      <c r="O48" s="150">
        <f t="shared" ref="O48:O60" si="4">SUM(P48:R48)</f>
        <v>0</v>
      </c>
      <c r="P48" s="137"/>
      <c r="Q48" s="137"/>
      <c r="R48" s="64">
        <f t="shared" ref="R48:R55" si="5">F48</f>
        <v>0</v>
      </c>
      <c r="S48" s="138">
        <f t="shared" ref="S48:S60" si="6">SUM(T48:V48)</f>
        <v>0</v>
      </c>
      <c r="T48" s="137"/>
      <c r="U48" s="139"/>
      <c r="V48" s="64"/>
      <c r="W48" s="138">
        <f t="shared" ref="W48:W60" si="7">SUM(X48:Z48)</f>
        <v>0</v>
      </c>
      <c r="X48" s="137"/>
      <c r="Y48" s="137"/>
      <c r="Z48" s="64"/>
      <c r="AA48" s="138">
        <f t="shared" ref="AA48:AA60" si="8">SUM(AB48:AD49)</f>
        <v>0</v>
      </c>
      <c r="AB48" s="137"/>
      <c r="AC48" s="137"/>
      <c r="AD48" s="64"/>
    </row>
    <row r="49" spans="2:30" x14ac:dyDescent="0.25">
      <c r="B49" s="4"/>
      <c r="C49" s="7"/>
      <c r="D49" s="9"/>
      <c r="F49" s="10"/>
      <c r="G49" s="158">
        <f t="shared" si="0"/>
        <v>0</v>
      </c>
      <c r="H49" s="128">
        <f t="shared" si="1"/>
        <v>0</v>
      </c>
      <c r="I49" s="128">
        <f t="shared" si="1"/>
        <v>0</v>
      </c>
      <c r="J49" s="129">
        <f t="shared" si="1"/>
        <v>0</v>
      </c>
      <c r="K49" s="150">
        <f t="shared" si="2"/>
        <v>0</v>
      </c>
      <c r="L49" s="137"/>
      <c r="M49" s="137"/>
      <c r="N49" s="64">
        <f t="shared" si="3"/>
        <v>0</v>
      </c>
      <c r="O49" s="150">
        <f t="shared" si="4"/>
        <v>0</v>
      </c>
      <c r="P49" s="137"/>
      <c r="Q49" s="137"/>
      <c r="R49" s="64">
        <f t="shared" si="5"/>
        <v>0</v>
      </c>
      <c r="S49" s="138">
        <f t="shared" si="6"/>
        <v>0</v>
      </c>
      <c r="T49" s="137"/>
      <c r="U49" s="139"/>
      <c r="V49" s="64"/>
      <c r="W49" s="138">
        <f t="shared" si="7"/>
        <v>0</v>
      </c>
      <c r="X49" s="137"/>
      <c r="Y49" s="137"/>
      <c r="Z49" s="64"/>
      <c r="AA49" s="138">
        <f t="shared" si="8"/>
        <v>0</v>
      </c>
      <c r="AB49" s="137"/>
      <c r="AC49" s="137"/>
      <c r="AD49" s="64"/>
    </row>
    <row r="50" spans="2:30" x14ac:dyDescent="0.25">
      <c r="B50" s="4" t="s">
        <v>208</v>
      </c>
      <c r="C50" s="7" t="s">
        <v>29</v>
      </c>
      <c r="D50" s="9">
        <v>2500</v>
      </c>
      <c r="E50">
        <v>10</v>
      </c>
      <c r="F50" s="10">
        <f>D50*E50</f>
        <v>25000</v>
      </c>
      <c r="G50" s="158">
        <f t="shared" si="0"/>
        <v>25000</v>
      </c>
      <c r="H50" s="128">
        <f t="shared" si="1"/>
        <v>0</v>
      </c>
      <c r="I50" s="128">
        <f t="shared" si="1"/>
        <v>0</v>
      </c>
      <c r="J50" s="129">
        <f>F50</f>
        <v>25000</v>
      </c>
      <c r="K50" s="150">
        <f t="shared" si="2"/>
        <v>0</v>
      </c>
      <c r="L50" s="137"/>
      <c r="M50" s="137"/>
      <c r="N50" s="64"/>
      <c r="O50" s="150">
        <f t="shared" si="4"/>
        <v>0</v>
      </c>
      <c r="P50" s="137"/>
      <c r="Q50" s="137"/>
      <c r="R50" s="64"/>
      <c r="S50" s="138">
        <f t="shared" si="6"/>
        <v>25000</v>
      </c>
      <c r="T50" s="137"/>
      <c r="U50" s="139"/>
      <c r="V50" s="64">
        <f>D50*10</f>
        <v>25000</v>
      </c>
      <c r="W50" s="138">
        <f t="shared" si="7"/>
        <v>0</v>
      </c>
      <c r="X50" s="137"/>
      <c r="Y50" s="137"/>
      <c r="Z50" s="64"/>
      <c r="AA50" s="138">
        <f t="shared" si="8"/>
        <v>0</v>
      </c>
      <c r="AB50" s="137"/>
      <c r="AC50" s="137"/>
      <c r="AD50" s="64"/>
    </row>
    <row r="51" spans="2:30" x14ac:dyDescent="0.25">
      <c r="B51" s="4" t="s">
        <v>209</v>
      </c>
      <c r="C51" s="7" t="s">
        <v>29</v>
      </c>
      <c r="D51" s="9">
        <v>2500</v>
      </c>
      <c r="E51">
        <v>5</v>
      </c>
      <c r="F51" s="10">
        <f>D51*E51</f>
        <v>12500</v>
      </c>
      <c r="G51" s="158">
        <f t="shared" si="0"/>
        <v>12500</v>
      </c>
      <c r="H51" s="128"/>
      <c r="I51" s="128">
        <f t="shared" si="1"/>
        <v>0</v>
      </c>
      <c r="J51" s="129">
        <f>F51</f>
        <v>12500</v>
      </c>
      <c r="K51" s="150">
        <f t="shared" si="2"/>
        <v>0</v>
      </c>
      <c r="L51" s="137"/>
      <c r="M51" s="137"/>
      <c r="N51" s="64"/>
      <c r="O51" s="150">
        <f t="shared" si="4"/>
        <v>0</v>
      </c>
      <c r="P51" s="137"/>
      <c r="Q51" s="137"/>
      <c r="R51" s="64"/>
      <c r="S51" s="138">
        <f t="shared" si="6"/>
        <v>12500</v>
      </c>
      <c r="T51" s="137"/>
      <c r="U51" s="139"/>
      <c r="V51" s="64">
        <f>D51*5</f>
        <v>12500</v>
      </c>
      <c r="W51" s="138">
        <f t="shared" si="7"/>
        <v>0</v>
      </c>
      <c r="X51" s="137"/>
      <c r="Y51" s="137"/>
      <c r="Z51" s="64"/>
      <c r="AA51" s="138">
        <f t="shared" si="8"/>
        <v>0</v>
      </c>
      <c r="AB51" s="137"/>
      <c r="AC51" s="137"/>
      <c r="AD51" s="64"/>
    </row>
    <row r="52" spans="2:30" x14ac:dyDescent="0.25">
      <c r="B52" s="4"/>
      <c r="C52" s="7"/>
      <c r="D52" s="9"/>
      <c r="F52" s="10"/>
      <c r="G52" s="158">
        <f t="shared" si="0"/>
        <v>0</v>
      </c>
      <c r="H52" s="128">
        <f t="shared" si="1"/>
        <v>0</v>
      </c>
      <c r="I52" s="128">
        <f t="shared" si="1"/>
        <v>0</v>
      </c>
      <c r="J52" s="129">
        <f t="shared" si="1"/>
        <v>0</v>
      </c>
      <c r="K52" s="150">
        <f t="shared" si="2"/>
        <v>0</v>
      </c>
      <c r="L52" s="137"/>
      <c r="M52" s="137"/>
      <c r="N52" s="64">
        <f t="shared" si="3"/>
        <v>0</v>
      </c>
      <c r="O52" s="150">
        <f t="shared" si="4"/>
        <v>0</v>
      </c>
      <c r="P52" s="137"/>
      <c r="Q52" s="137"/>
      <c r="R52" s="64">
        <f t="shared" si="5"/>
        <v>0</v>
      </c>
      <c r="S52" s="138">
        <f t="shared" si="6"/>
        <v>0</v>
      </c>
      <c r="T52" s="137"/>
      <c r="U52" s="139"/>
      <c r="V52" s="64"/>
      <c r="W52" s="138">
        <f t="shared" si="7"/>
        <v>0</v>
      </c>
      <c r="X52" s="137"/>
      <c r="Y52" s="137"/>
      <c r="Z52" s="64"/>
      <c r="AA52" s="138">
        <f t="shared" si="8"/>
        <v>0</v>
      </c>
      <c r="AB52" s="137"/>
      <c r="AC52" s="137"/>
      <c r="AD52" s="64"/>
    </row>
    <row r="53" spans="2:30" x14ac:dyDescent="0.25">
      <c r="B53" s="4" t="s">
        <v>36</v>
      </c>
      <c r="C53" s="7" t="s">
        <v>34</v>
      </c>
      <c r="D53" s="9"/>
      <c r="E53">
        <v>0</v>
      </c>
      <c r="F53" s="10">
        <f>D53*E53</f>
        <v>0</v>
      </c>
      <c r="G53" s="158">
        <f t="shared" si="0"/>
        <v>0</v>
      </c>
      <c r="H53" s="128">
        <f t="shared" si="1"/>
        <v>0</v>
      </c>
      <c r="I53" s="128">
        <f t="shared" si="1"/>
        <v>0</v>
      </c>
      <c r="J53" s="129">
        <f t="shared" si="1"/>
        <v>0</v>
      </c>
      <c r="K53" s="150">
        <f t="shared" si="2"/>
        <v>0</v>
      </c>
      <c r="L53" s="137">
        <f>F53/2</f>
        <v>0</v>
      </c>
      <c r="M53" s="137"/>
      <c r="N53" s="64">
        <f t="shared" si="3"/>
        <v>0</v>
      </c>
      <c r="O53" s="150">
        <f t="shared" si="4"/>
        <v>0</v>
      </c>
      <c r="P53" s="137"/>
      <c r="Q53" s="137"/>
      <c r="R53" s="64">
        <f t="shared" si="5"/>
        <v>0</v>
      </c>
      <c r="S53" s="138">
        <f t="shared" si="6"/>
        <v>0</v>
      </c>
      <c r="T53" s="137"/>
      <c r="U53" s="139"/>
      <c r="V53" s="64"/>
      <c r="W53" s="138">
        <f t="shared" si="7"/>
        <v>0</v>
      </c>
      <c r="X53" s="137"/>
      <c r="Y53" s="137"/>
      <c r="Z53" s="64"/>
      <c r="AA53" s="138">
        <f t="shared" si="8"/>
        <v>0</v>
      </c>
      <c r="AB53" s="137"/>
      <c r="AC53" s="137"/>
      <c r="AD53" s="64"/>
    </row>
    <row r="54" spans="2:30" x14ac:dyDescent="0.25">
      <c r="B54" s="4" t="s">
        <v>33</v>
      </c>
      <c r="C54" s="7" t="s">
        <v>34</v>
      </c>
      <c r="D54" s="9">
        <v>8</v>
      </c>
      <c r="E54">
        <v>0</v>
      </c>
      <c r="F54" s="10">
        <f>D54*E54</f>
        <v>0</v>
      </c>
      <c r="G54" s="158">
        <f t="shared" si="0"/>
        <v>0</v>
      </c>
      <c r="H54" s="128">
        <f t="shared" si="1"/>
        <v>0</v>
      </c>
      <c r="I54" s="128">
        <f t="shared" si="1"/>
        <v>0</v>
      </c>
      <c r="J54" s="129">
        <f t="shared" si="1"/>
        <v>0</v>
      </c>
      <c r="K54" s="150">
        <f t="shared" si="2"/>
        <v>0</v>
      </c>
      <c r="L54" s="137">
        <f>F54</f>
        <v>0</v>
      </c>
      <c r="M54" s="137"/>
      <c r="N54" s="64">
        <f t="shared" si="3"/>
        <v>0</v>
      </c>
      <c r="O54" s="150">
        <f t="shared" si="4"/>
        <v>0</v>
      </c>
      <c r="P54" s="137"/>
      <c r="Q54" s="137"/>
      <c r="R54" s="64">
        <f t="shared" si="5"/>
        <v>0</v>
      </c>
      <c r="S54" s="138">
        <f t="shared" si="6"/>
        <v>0</v>
      </c>
      <c r="T54" s="137"/>
      <c r="U54" s="139"/>
      <c r="V54" s="64"/>
      <c r="W54" s="138">
        <f t="shared" si="7"/>
        <v>0</v>
      </c>
      <c r="X54" s="137"/>
      <c r="Y54" s="137"/>
      <c r="Z54" s="64"/>
      <c r="AA54" s="138">
        <f t="shared" si="8"/>
        <v>0</v>
      </c>
      <c r="AB54" s="137"/>
      <c r="AC54" s="137"/>
      <c r="AD54" s="64"/>
    </row>
    <row r="55" spans="2:30" x14ac:dyDescent="0.25">
      <c r="B55" s="4"/>
      <c r="C55" s="7"/>
      <c r="D55" s="9"/>
      <c r="F55" s="10"/>
      <c r="G55" s="158">
        <f t="shared" si="0"/>
        <v>0</v>
      </c>
      <c r="H55" s="128">
        <f t="shared" si="1"/>
        <v>0</v>
      </c>
      <c r="I55" s="128">
        <f t="shared" si="1"/>
        <v>0</v>
      </c>
      <c r="J55" s="129">
        <f t="shared" si="1"/>
        <v>0</v>
      </c>
      <c r="K55" s="150">
        <f t="shared" si="2"/>
        <v>0</v>
      </c>
      <c r="L55" s="137"/>
      <c r="M55" s="137"/>
      <c r="N55" s="64">
        <f t="shared" si="3"/>
        <v>0</v>
      </c>
      <c r="O55" s="150">
        <f t="shared" si="4"/>
        <v>0</v>
      </c>
      <c r="P55" s="137"/>
      <c r="Q55" s="137"/>
      <c r="R55" s="64">
        <f t="shared" si="5"/>
        <v>0</v>
      </c>
      <c r="S55" s="138">
        <f t="shared" si="6"/>
        <v>0</v>
      </c>
      <c r="T55" s="137"/>
      <c r="U55" s="139"/>
      <c r="V55" s="64"/>
      <c r="W55" s="138">
        <f t="shared" si="7"/>
        <v>0</v>
      </c>
      <c r="X55" s="137"/>
      <c r="Y55" s="137"/>
      <c r="Z55" s="64"/>
      <c r="AA55" s="138">
        <f t="shared" si="8"/>
        <v>0</v>
      </c>
      <c r="AB55" s="137"/>
      <c r="AC55" s="137"/>
      <c r="AD55" s="64"/>
    </row>
    <row r="56" spans="2:30" x14ac:dyDescent="0.25">
      <c r="B56" s="4" t="s">
        <v>210</v>
      </c>
      <c r="C56" s="7" t="s">
        <v>31</v>
      </c>
      <c r="D56" s="9">
        <v>2500</v>
      </c>
      <c r="E56">
        <v>10</v>
      </c>
      <c r="F56" s="151">
        <f>D56*E56</f>
        <v>25000</v>
      </c>
      <c r="G56" s="158">
        <f t="shared" si="0"/>
        <v>25000</v>
      </c>
      <c r="H56" s="128">
        <f t="shared" si="1"/>
        <v>25000</v>
      </c>
      <c r="I56" s="128">
        <f t="shared" si="1"/>
        <v>0</v>
      </c>
      <c r="J56" s="129"/>
      <c r="K56" s="150">
        <f t="shared" si="2"/>
        <v>0</v>
      </c>
      <c r="L56" s="137"/>
      <c r="M56" s="137"/>
      <c r="N56" s="64"/>
      <c r="O56" s="150">
        <f t="shared" si="4"/>
        <v>0</v>
      </c>
      <c r="P56" s="137"/>
      <c r="Q56" s="137"/>
      <c r="R56" s="64"/>
      <c r="S56" s="138">
        <f t="shared" si="6"/>
        <v>0</v>
      </c>
      <c r="T56" s="137"/>
      <c r="U56" s="139"/>
      <c r="V56" s="64"/>
      <c r="W56" s="138">
        <f t="shared" si="7"/>
        <v>25000</v>
      </c>
      <c r="X56" s="137">
        <f>D56*10</f>
        <v>25000</v>
      </c>
      <c r="Y56" s="137"/>
      <c r="Z56" s="64"/>
      <c r="AA56" s="138">
        <f t="shared" si="8"/>
        <v>0</v>
      </c>
      <c r="AB56" s="137"/>
      <c r="AC56" s="137"/>
      <c r="AD56" s="64"/>
    </row>
    <row r="57" spans="2:30" x14ac:dyDescent="0.25">
      <c r="B57" s="4" t="s">
        <v>32</v>
      </c>
      <c r="C57" s="7" t="s">
        <v>35</v>
      </c>
      <c r="D57" s="19">
        <v>500</v>
      </c>
      <c r="E57">
        <v>6</v>
      </c>
      <c r="F57" s="151">
        <f>D57*E57</f>
        <v>3000</v>
      </c>
      <c r="G57" s="158">
        <f t="shared" si="0"/>
        <v>3000</v>
      </c>
      <c r="H57" s="128">
        <f t="shared" si="1"/>
        <v>3000</v>
      </c>
      <c r="I57" s="128">
        <f t="shared" si="1"/>
        <v>0</v>
      </c>
      <c r="J57" s="129">
        <f t="shared" si="1"/>
        <v>0</v>
      </c>
      <c r="K57" s="150">
        <f t="shared" si="2"/>
        <v>0</v>
      </c>
      <c r="L57" s="137"/>
      <c r="M57" s="137"/>
      <c r="N57" s="64"/>
      <c r="O57" s="150">
        <f t="shared" si="4"/>
        <v>0</v>
      </c>
      <c r="P57" s="137"/>
      <c r="Q57" s="137"/>
      <c r="R57" s="64"/>
      <c r="S57" s="138">
        <f t="shared" si="6"/>
        <v>0</v>
      </c>
      <c r="T57" s="137"/>
      <c r="U57" s="139"/>
      <c r="V57" s="64"/>
      <c r="W57" s="138">
        <f t="shared" si="7"/>
        <v>3000</v>
      </c>
      <c r="X57" s="137">
        <f>D57*6</f>
        <v>3000</v>
      </c>
      <c r="Y57" s="137"/>
      <c r="Z57" s="64"/>
      <c r="AA57" s="138">
        <f t="shared" si="8"/>
        <v>0</v>
      </c>
      <c r="AB57" s="137"/>
      <c r="AC57" s="137"/>
      <c r="AD57" s="64"/>
    </row>
    <row r="58" spans="2:30" x14ac:dyDescent="0.25">
      <c r="B58" s="4" t="s">
        <v>5</v>
      </c>
      <c r="C58" s="7" t="s">
        <v>35</v>
      </c>
      <c r="D58" s="19">
        <v>600</v>
      </c>
      <c r="E58">
        <v>6</v>
      </c>
      <c r="F58" s="151">
        <f>D58*E58</f>
        <v>3600</v>
      </c>
      <c r="G58" s="158">
        <f t="shared" si="0"/>
        <v>3600</v>
      </c>
      <c r="H58" s="128">
        <f t="shared" si="1"/>
        <v>3600</v>
      </c>
      <c r="I58" s="128">
        <f t="shared" si="1"/>
        <v>0</v>
      </c>
      <c r="J58" s="129">
        <f t="shared" si="1"/>
        <v>0</v>
      </c>
      <c r="K58" s="150">
        <f t="shared" si="2"/>
        <v>0</v>
      </c>
      <c r="L58" s="137"/>
      <c r="M58" s="137"/>
      <c r="N58" s="64"/>
      <c r="O58" s="150">
        <f t="shared" si="4"/>
        <v>0</v>
      </c>
      <c r="P58" s="137"/>
      <c r="Q58" s="137"/>
      <c r="R58" s="64"/>
      <c r="S58" s="138">
        <f t="shared" si="6"/>
        <v>0</v>
      </c>
      <c r="T58" s="137"/>
      <c r="U58" s="139"/>
      <c r="V58" s="64"/>
      <c r="W58" s="138">
        <f t="shared" si="7"/>
        <v>3600</v>
      </c>
      <c r="X58" s="137">
        <f>+D58*6</f>
        <v>3600</v>
      </c>
      <c r="Y58" s="137"/>
      <c r="Z58" s="64"/>
      <c r="AA58" s="138">
        <f t="shared" si="8"/>
        <v>0</v>
      </c>
      <c r="AB58" s="137"/>
      <c r="AC58" s="137"/>
      <c r="AD58" s="64"/>
    </row>
    <row r="59" spans="2:30" x14ac:dyDescent="0.25">
      <c r="B59" s="4" t="s">
        <v>30</v>
      </c>
      <c r="C59" s="7" t="s">
        <v>29</v>
      </c>
      <c r="D59" s="9">
        <v>100</v>
      </c>
      <c r="E59">
        <v>50</v>
      </c>
      <c r="F59" s="151">
        <f>D59*E59</f>
        <v>5000</v>
      </c>
      <c r="G59" s="158">
        <f t="shared" si="0"/>
        <v>5000</v>
      </c>
      <c r="H59" s="128">
        <f t="shared" si="1"/>
        <v>5000</v>
      </c>
      <c r="I59" s="128">
        <f t="shared" si="1"/>
        <v>0</v>
      </c>
      <c r="J59" s="129">
        <f t="shared" si="1"/>
        <v>0</v>
      </c>
      <c r="K59" s="150">
        <f t="shared" si="2"/>
        <v>0</v>
      </c>
      <c r="L59" s="137"/>
      <c r="M59" s="137"/>
      <c r="N59" s="64"/>
      <c r="O59" s="150">
        <f t="shared" si="4"/>
        <v>0</v>
      </c>
      <c r="P59" s="137"/>
      <c r="Q59" s="137"/>
      <c r="R59" s="64"/>
      <c r="S59" s="138">
        <f t="shared" si="6"/>
        <v>0</v>
      </c>
      <c r="T59" s="137"/>
      <c r="U59" s="139"/>
      <c r="V59" s="64"/>
      <c r="W59" s="138">
        <f t="shared" si="7"/>
        <v>5000</v>
      </c>
      <c r="X59" s="137">
        <f>D59*50</f>
        <v>5000</v>
      </c>
      <c r="Y59" s="137"/>
      <c r="Z59" s="64"/>
      <c r="AA59" s="138">
        <f t="shared" si="8"/>
        <v>0</v>
      </c>
      <c r="AB59" s="137"/>
      <c r="AC59" s="137"/>
      <c r="AD59" s="64"/>
    </row>
    <row r="60" spans="2:30" x14ac:dyDescent="0.25">
      <c r="B60" s="4" t="s">
        <v>7</v>
      </c>
      <c r="C60" s="7" t="s">
        <v>29</v>
      </c>
      <c r="D60" s="9">
        <v>20</v>
      </c>
      <c r="E60">
        <v>0</v>
      </c>
      <c r="F60" s="151">
        <f>D60*E60*E56</f>
        <v>0</v>
      </c>
      <c r="G60" s="158">
        <f t="shared" si="0"/>
        <v>0</v>
      </c>
      <c r="H60" s="128">
        <f t="shared" si="1"/>
        <v>0</v>
      </c>
      <c r="I60" s="128">
        <f t="shared" si="1"/>
        <v>0</v>
      </c>
      <c r="J60" s="129">
        <f t="shared" si="1"/>
        <v>0</v>
      </c>
      <c r="K60" s="150">
        <f t="shared" si="2"/>
        <v>0</v>
      </c>
      <c r="L60" s="137"/>
      <c r="M60" s="137"/>
      <c r="N60" s="64"/>
      <c r="O60" s="150">
        <f t="shared" si="4"/>
        <v>0</v>
      </c>
      <c r="P60" s="137"/>
      <c r="Q60" s="137"/>
      <c r="R60" s="64">
        <f t="shared" ref="R60" si="9">F60</f>
        <v>0</v>
      </c>
      <c r="S60" s="138">
        <f t="shared" si="6"/>
        <v>0</v>
      </c>
      <c r="T60" s="137"/>
      <c r="U60" s="139"/>
      <c r="V60" s="64"/>
      <c r="W60" s="138">
        <f t="shared" si="7"/>
        <v>0</v>
      </c>
      <c r="X60" s="137"/>
      <c r="Y60" s="137"/>
      <c r="Z60" s="64"/>
      <c r="AA60" s="138">
        <f t="shared" si="8"/>
        <v>0</v>
      </c>
      <c r="AB60" s="137"/>
      <c r="AC60" s="137"/>
      <c r="AD60" s="64"/>
    </row>
    <row r="61" spans="2:30" ht="15.75" thickBot="1" x14ac:dyDescent="0.3">
      <c r="B61" s="4"/>
      <c r="F61" s="1"/>
      <c r="G61" s="158"/>
      <c r="H61" s="128"/>
      <c r="I61" s="128"/>
      <c r="J61" s="129"/>
      <c r="K61" s="150"/>
      <c r="L61" s="137"/>
      <c r="M61" s="137"/>
      <c r="N61" s="64"/>
      <c r="O61" s="150"/>
      <c r="P61" s="137"/>
      <c r="Q61" s="137"/>
      <c r="R61" s="64"/>
      <c r="S61" s="138"/>
      <c r="T61" s="137"/>
      <c r="U61" s="139"/>
      <c r="V61" s="64"/>
      <c r="W61" s="138"/>
      <c r="X61" s="137"/>
      <c r="Y61" s="137"/>
      <c r="Z61" s="64"/>
      <c r="AA61" s="138"/>
      <c r="AB61" s="137"/>
      <c r="AC61" s="137"/>
      <c r="AD61" s="64"/>
    </row>
    <row r="62" spans="2:30" ht="15.75" thickBot="1" x14ac:dyDescent="0.3">
      <c r="B62" s="13" t="s">
        <v>8</v>
      </c>
      <c r="C62" s="12"/>
      <c r="D62" s="12"/>
      <c r="E62" s="12"/>
      <c r="F62" s="142">
        <f>SUM(F47:F60)</f>
        <v>99100</v>
      </c>
      <c r="G62" s="159">
        <f t="shared" ref="G62:I62" si="10">SUM(G47:G60)</f>
        <v>99100</v>
      </c>
      <c r="H62" s="160">
        <f t="shared" si="10"/>
        <v>36600</v>
      </c>
      <c r="I62" s="160">
        <f t="shared" si="10"/>
        <v>0</v>
      </c>
      <c r="J62" s="160">
        <f>SUM(J47:J60)</f>
        <v>62500</v>
      </c>
      <c r="K62" s="153">
        <f t="shared" ref="K62:M62" ca="1" si="11">SUM(K47:K60)</f>
        <v>0</v>
      </c>
      <c r="L62" s="65">
        <f t="shared" si="11"/>
        <v>0</v>
      </c>
      <c r="M62" s="65">
        <f t="shared" si="11"/>
        <v>0</v>
      </c>
      <c r="N62" s="65">
        <f ca="1">SUM(N47:N60)</f>
        <v>0</v>
      </c>
      <c r="O62" s="153">
        <f t="shared" ref="O62:Q62" si="12">SUM(O47:O60)</f>
        <v>0</v>
      </c>
      <c r="P62" s="65">
        <f t="shared" si="12"/>
        <v>0</v>
      </c>
      <c r="Q62" s="65">
        <f t="shared" si="12"/>
        <v>0</v>
      </c>
      <c r="R62" s="65">
        <f>SUM(R47:R60)</f>
        <v>0</v>
      </c>
      <c r="S62" s="154">
        <f>SUM(S47:S60)</f>
        <v>62500</v>
      </c>
      <c r="T62" s="154">
        <f t="shared" ref="T62:V62" si="13">SUM(T47:T60)</f>
        <v>0</v>
      </c>
      <c r="U62" s="154">
        <f t="shared" si="13"/>
        <v>0</v>
      </c>
      <c r="V62" s="154">
        <f t="shared" si="13"/>
        <v>62500</v>
      </c>
      <c r="W62" s="154">
        <f>SUM(W47:W60)</f>
        <v>36600</v>
      </c>
      <c r="X62" s="154">
        <f t="shared" ref="X62:Z62" si="14">SUM(X47:X60)</f>
        <v>36600</v>
      </c>
      <c r="Y62" s="154">
        <f t="shared" si="14"/>
        <v>0</v>
      </c>
      <c r="Z62" s="154">
        <f t="shared" si="14"/>
        <v>0</v>
      </c>
      <c r="AA62" s="154"/>
      <c r="AB62" s="155"/>
      <c r="AC62" s="155"/>
      <c r="AD62" s="65"/>
    </row>
  </sheetData>
  <mergeCells count="6">
    <mergeCell ref="AA44:AD44"/>
    <mergeCell ref="G44:J44"/>
    <mergeCell ref="K44:N44"/>
    <mergeCell ref="O44:R44"/>
    <mergeCell ref="S44:V44"/>
    <mergeCell ref="W44:Z4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2"/>
  <sheetViews>
    <sheetView zoomScale="60" zoomScaleNormal="60" workbookViewId="0">
      <selection activeCell="AB51" sqref="AB51"/>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82</v>
      </c>
    </row>
    <row r="5" spans="2:4" x14ac:dyDescent="0.25">
      <c r="B5" t="s">
        <v>85</v>
      </c>
    </row>
    <row r="6" spans="2:4" x14ac:dyDescent="0.25">
      <c r="B6" s="1" t="s">
        <v>174</v>
      </c>
    </row>
    <row r="8" spans="2:4" ht="15.75" thickBot="1" x14ac:dyDescent="0.3">
      <c r="B8">
        <v>2023</v>
      </c>
    </row>
    <row r="9" spans="2:4" ht="15.75" hidden="1" customHeight="1" x14ac:dyDescent="0.25">
      <c r="B9" s="4" t="s">
        <v>15</v>
      </c>
      <c r="C9" s="7" t="s">
        <v>9</v>
      </c>
      <c r="D9" s="9">
        <f>1+D12</f>
        <v>1</v>
      </c>
    </row>
    <row r="10" spans="2:4" ht="15.75" hidden="1" customHeight="1" thickBot="1" x14ac:dyDescent="0.3">
      <c r="B10" s="4" t="s">
        <v>13</v>
      </c>
      <c r="C10" s="7" t="s">
        <v>21</v>
      </c>
      <c r="D10" s="9">
        <f>SUM(D12:D19)</f>
        <v>2</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t="str">
        <f>[1]re!B2</f>
        <v>Curs schimb MDL/EUR (şfîrşit an 2020)</v>
      </c>
      <c r="C22" s="7"/>
      <c r="D22" s="18">
        <f>[1]re!C2</f>
        <v>21.5</v>
      </c>
    </row>
    <row r="23" spans="1:6" ht="15.75" hidden="1" thickBot="1" x14ac:dyDescent="0.3">
      <c r="A23" t="str">
        <f>[1]re!B3</f>
        <v>Curs schimb MDL/USD (şfîrşit an 20205)</v>
      </c>
      <c r="C23" s="7"/>
      <c r="D23" s="18">
        <f>[1]re!C3</f>
        <v>20</v>
      </c>
    </row>
    <row r="24" spans="1:6" ht="15.75" hidden="1" thickBot="1" x14ac:dyDescent="0.3">
      <c r="C24" s="7"/>
      <c r="D24" s="7" t="s">
        <v>12</v>
      </c>
      <c r="E24" s="7" t="s">
        <v>10</v>
      </c>
      <c r="F24" s="7" t="s">
        <v>11</v>
      </c>
    </row>
    <row r="25" spans="1:6" ht="15.75" hidden="1" thickBot="1" x14ac:dyDescent="0.3">
      <c r="B25" s="4" t="s">
        <v>23</v>
      </c>
      <c r="C25" s="7" t="s">
        <v>1</v>
      </c>
      <c r="D25" s="9">
        <f>[1]re!C6*D22</f>
        <v>8600</v>
      </c>
      <c r="F25" s="10">
        <f>D25*E25</f>
        <v>0</v>
      </c>
    </row>
    <row r="26" spans="1:6" ht="15.75" hidden="1" thickBot="1" x14ac:dyDescent="0.3">
      <c r="B26" s="4" t="s">
        <v>2</v>
      </c>
      <c r="C26" s="7" t="s">
        <v>1</v>
      </c>
      <c r="D26" s="9">
        <f>[1]re!C8*D22</f>
        <v>2150</v>
      </c>
      <c r="F26" s="10">
        <f>D26*E26</f>
        <v>0</v>
      </c>
    </row>
    <row r="27" spans="1:6" ht="15.75" hidden="1" thickBot="1" x14ac:dyDescent="0.3">
      <c r="B27" s="4" t="s">
        <v>3</v>
      </c>
      <c r="C27" s="7" t="s">
        <v>1</v>
      </c>
      <c r="D27" s="9">
        <f>[1]re!C9*D22</f>
        <v>1075</v>
      </c>
      <c r="F27" s="10">
        <f>D27*E27</f>
        <v>0</v>
      </c>
    </row>
    <row r="28" spans="1:6" ht="15.75" hidden="1" thickBot="1" x14ac:dyDescent="0.3">
      <c r="B28" s="4" t="s">
        <v>4</v>
      </c>
      <c r="C28" s="7" t="s">
        <v>6</v>
      </c>
      <c r="D28" s="9">
        <f>[1]re!C10*D22</f>
        <v>6450</v>
      </c>
      <c r="F28" s="10">
        <f>D28*E28</f>
        <v>0</v>
      </c>
    </row>
    <row r="29" spans="1:6" ht="15.75" hidden="1" thickBot="1" x14ac:dyDescent="0.3">
      <c r="B29" s="4"/>
      <c r="C29" s="7"/>
      <c r="D29" s="9"/>
      <c r="F29" s="10"/>
    </row>
    <row r="30" spans="1:6" ht="15.75" hidden="1" thickBot="1" x14ac:dyDescent="0.3">
      <c r="B30" s="4" t="s">
        <v>24</v>
      </c>
      <c r="C30" s="7" t="s">
        <v>29</v>
      </c>
      <c r="D30" s="9">
        <f>[1]re!C7*D23</f>
        <v>30000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[1]re!C11*D22</f>
        <v>3225</v>
      </c>
      <c r="F37" s="10">
        <f>D37*E37</f>
        <v>0</v>
      </c>
    </row>
    <row r="38" spans="2:30" ht="15.75" hidden="1" thickBot="1" x14ac:dyDescent="0.3">
      <c r="B38" s="4" t="s">
        <v>5</v>
      </c>
      <c r="C38" s="7" t="s">
        <v>35</v>
      </c>
      <c r="D38" s="19">
        <f>[1]re!C12*D22</f>
        <v>537.5</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 thickBot="1" x14ac:dyDescent="0.35">
      <c r="B44" s="2" t="s">
        <v>71</v>
      </c>
      <c r="C44" s="8"/>
      <c r="D44" s="2"/>
      <c r="E44" s="2"/>
      <c r="F44" s="2"/>
      <c r="G44" s="201" t="s">
        <v>64</v>
      </c>
      <c r="H44" s="202"/>
      <c r="I44" s="202"/>
      <c r="J44" s="203"/>
      <c r="K44" s="181">
        <v>2021</v>
      </c>
      <c r="L44" s="182"/>
      <c r="M44" s="182"/>
      <c r="N44" s="183"/>
      <c r="O44" s="181">
        <v>2022</v>
      </c>
      <c r="P44" s="182"/>
      <c r="Q44" s="182"/>
      <c r="R44" s="183"/>
      <c r="S44" s="181">
        <v>2023</v>
      </c>
      <c r="T44" s="182"/>
      <c r="U44" s="182"/>
      <c r="V44" s="183"/>
      <c r="W44" s="181">
        <v>2024</v>
      </c>
      <c r="X44" s="182"/>
      <c r="Y44" s="182"/>
      <c r="Z44" s="183"/>
      <c r="AA44" s="181">
        <v>2025</v>
      </c>
      <c r="AB44" s="182"/>
      <c r="AC44" s="182"/>
      <c r="AD44" s="183"/>
    </row>
    <row r="45" spans="2:30" ht="16.5" thickTop="1" thickBot="1" x14ac:dyDescent="0.3">
      <c r="C45" s="7"/>
      <c r="G45" s="120" t="s">
        <v>39</v>
      </c>
      <c r="H45" s="121" t="s">
        <v>95</v>
      </c>
      <c r="I45" s="121" t="s">
        <v>62</v>
      </c>
      <c r="J45" s="122" t="s">
        <v>61</v>
      </c>
      <c r="K45" s="34" t="s">
        <v>39</v>
      </c>
      <c r="L45" s="33" t="s">
        <v>95</v>
      </c>
      <c r="M45" s="33" t="s">
        <v>62</v>
      </c>
      <c r="N45" s="35" t="s">
        <v>61</v>
      </c>
      <c r="O45" s="36"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23"/>
      <c r="H46" s="124"/>
      <c r="I46" s="124"/>
      <c r="J46" s="125"/>
      <c r="K46" s="56"/>
      <c r="L46" s="55"/>
      <c r="M46" s="55"/>
      <c r="N46" s="57"/>
      <c r="O46" s="59"/>
      <c r="P46" s="55"/>
      <c r="Q46" s="55"/>
      <c r="R46" s="57"/>
      <c r="S46" s="59"/>
      <c r="T46" s="55"/>
      <c r="U46" s="52"/>
      <c r="V46" s="57"/>
      <c r="W46" s="59"/>
      <c r="X46" s="55"/>
      <c r="Y46" s="55"/>
      <c r="Z46" s="57"/>
      <c r="AA46" s="59"/>
      <c r="AB46" s="55"/>
      <c r="AC46" s="55"/>
      <c r="AD46" s="57"/>
    </row>
    <row r="47" spans="2:30" x14ac:dyDescent="0.25">
      <c r="B47" s="126" t="s">
        <v>251</v>
      </c>
      <c r="C47" s="7" t="s">
        <v>0</v>
      </c>
      <c r="D47" s="9">
        <v>2500</v>
      </c>
      <c r="F47" s="53">
        <f>D47*E47</f>
        <v>0</v>
      </c>
      <c r="G47" s="127">
        <f>SUM(H47:J47)</f>
        <v>0</v>
      </c>
      <c r="H47" s="128">
        <f>L47+P47+T47+X47+AB47</f>
        <v>0</v>
      </c>
      <c r="I47" s="128">
        <f>M47+Q47+U47+Y47+AC47</f>
        <v>0</v>
      </c>
      <c r="J47" s="129">
        <f>R47+V47+Z47+AD47</f>
        <v>0</v>
      </c>
      <c r="K47" s="56"/>
      <c r="L47" s="50"/>
      <c r="M47" s="50"/>
      <c r="N47" s="64"/>
      <c r="O47" s="56">
        <f>SUM(P47:R47)</f>
        <v>0</v>
      </c>
      <c r="P47" s="50"/>
      <c r="Q47" s="50"/>
      <c r="R47" s="64"/>
      <c r="S47" s="56">
        <f>SUM(T47:V47)</f>
        <v>0</v>
      </c>
      <c r="T47" s="50"/>
      <c r="U47" s="51"/>
      <c r="V47" s="58"/>
      <c r="W47" s="56">
        <f>SUM(X47:Z47)</f>
        <v>0</v>
      </c>
      <c r="X47" s="50"/>
      <c r="Y47" s="50"/>
      <c r="Z47" s="58"/>
      <c r="AA47" s="56">
        <f>SUM(AB47:AD47)</f>
        <v>0</v>
      </c>
      <c r="AB47" s="50"/>
      <c r="AC47" s="50"/>
      <c r="AD47" s="58"/>
    </row>
    <row r="48" spans="2:30" x14ac:dyDescent="0.25">
      <c r="B48" s="4" t="s">
        <v>4</v>
      </c>
      <c r="C48" s="7" t="s">
        <v>6</v>
      </c>
      <c r="D48" s="9">
        <v>150</v>
      </c>
      <c r="F48" s="53">
        <f t="shared" ref="F48:F54" si="0">D48*E48</f>
        <v>0</v>
      </c>
      <c r="G48" s="127">
        <f t="shared" ref="G48:G60" si="1">SUM(H48:J48)</f>
        <v>0</v>
      </c>
      <c r="H48" s="128">
        <f t="shared" ref="H48:I60" si="2">L48+P48+T48+X48+AB48</f>
        <v>0</v>
      </c>
      <c r="I48" s="128">
        <f t="shared" si="2"/>
        <v>0</v>
      </c>
      <c r="J48" s="129">
        <f t="shared" ref="J48:J60" si="3">R48+V48+Z48+AD48</f>
        <v>0</v>
      </c>
      <c r="K48" s="56">
        <f t="shared" ref="K48:K60" si="4">SUM(L48:N48)</f>
        <v>0</v>
      </c>
      <c r="L48" s="50"/>
      <c r="M48" s="50"/>
      <c r="N48" s="58"/>
      <c r="O48" s="56">
        <f>SUM(P48:R48)</f>
        <v>0</v>
      </c>
      <c r="P48" s="50"/>
      <c r="Q48" s="50"/>
      <c r="R48" s="64"/>
      <c r="S48" s="56">
        <f t="shared" ref="S48:S60" si="5">SUM(T48:V48)</f>
        <v>0</v>
      </c>
      <c r="T48" s="50"/>
      <c r="U48" s="51"/>
      <c r="V48" s="58"/>
      <c r="W48" s="56">
        <f t="shared" ref="W48:W60" si="6">SUM(X48:Z48)</f>
        <v>0</v>
      </c>
      <c r="X48" s="50"/>
      <c r="Y48" s="50"/>
      <c r="Z48" s="58"/>
      <c r="AA48" s="56">
        <f t="shared" ref="AA48:AA60" si="7">SUM(AB48:AD48)</f>
        <v>0</v>
      </c>
      <c r="AB48" s="50"/>
      <c r="AC48" s="50"/>
      <c r="AD48" s="58"/>
    </row>
    <row r="49" spans="2:30" x14ac:dyDescent="0.25">
      <c r="B49" s="4"/>
      <c r="C49" s="7"/>
      <c r="D49" s="9"/>
      <c r="F49" s="53"/>
      <c r="G49" s="127"/>
      <c r="H49" s="128"/>
      <c r="I49" s="128"/>
      <c r="J49" s="129"/>
      <c r="K49" s="56">
        <f t="shared" si="4"/>
        <v>0</v>
      </c>
      <c r="L49" s="50"/>
      <c r="M49" s="50"/>
      <c r="N49" s="58"/>
      <c r="O49" s="56">
        <f t="shared" ref="O49:O56" si="8">SUM(P49:R49)</f>
        <v>0</v>
      </c>
      <c r="P49" s="50"/>
      <c r="Q49" s="50"/>
      <c r="R49" s="64">
        <f t="shared" ref="R49:R56" si="9">F49</f>
        <v>0</v>
      </c>
      <c r="S49" s="56">
        <f t="shared" si="5"/>
        <v>0</v>
      </c>
      <c r="T49" s="50"/>
      <c r="U49" s="51"/>
      <c r="V49" s="58"/>
      <c r="W49" s="56">
        <f t="shared" si="6"/>
        <v>0</v>
      </c>
      <c r="X49" s="50"/>
      <c r="Y49" s="50"/>
      <c r="Z49" s="58"/>
      <c r="AA49" s="56">
        <f t="shared" si="7"/>
        <v>0</v>
      </c>
      <c r="AB49" s="50"/>
      <c r="AC49" s="50"/>
      <c r="AD49" s="58"/>
    </row>
    <row r="50" spans="2:30" x14ac:dyDescent="0.25">
      <c r="B50" s="4" t="s">
        <v>252</v>
      </c>
      <c r="C50" s="7" t="s">
        <v>0</v>
      </c>
      <c r="D50" s="9">
        <v>50000</v>
      </c>
      <c r="E50" s="49">
        <v>20</v>
      </c>
      <c r="F50" s="53">
        <f t="shared" si="0"/>
        <v>1000000</v>
      </c>
      <c r="G50" s="127">
        <f t="shared" si="1"/>
        <v>1000000</v>
      </c>
      <c r="H50" s="128">
        <f t="shared" si="2"/>
        <v>1000000</v>
      </c>
      <c r="I50" s="128">
        <f t="shared" si="2"/>
        <v>0</v>
      </c>
      <c r="J50" s="129">
        <f t="shared" si="3"/>
        <v>0</v>
      </c>
      <c r="K50" s="56">
        <f t="shared" si="4"/>
        <v>0</v>
      </c>
      <c r="L50" s="50"/>
      <c r="M50" s="50"/>
      <c r="N50" s="64"/>
      <c r="O50" s="56">
        <f t="shared" si="8"/>
        <v>250000</v>
      </c>
      <c r="P50" s="50">
        <f>F50*0.25</f>
        <v>250000</v>
      </c>
      <c r="Q50" s="50"/>
      <c r="R50" s="64"/>
      <c r="S50" s="56">
        <f t="shared" si="5"/>
        <v>250000</v>
      </c>
      <c r="T50" s="50">
        <f>F50*0.25</f>
        <v>250000</v>
      </c>
      <c r="U50" s="51"/>
      <c r="V50" s="58"/>
      <c r="W50" s="56">
        <f t="shared" si="6"/>
        <v>250000</v>
      </c>
      <c r="X50" s="50">
        <f>F50*0.25</f>
        <v>250000</v>
      </c>
      <c r="Y50" s="50"/>
      <c r="Z50" s="58"/>
      <c r="AA50" s="56">
        <f t="shared" si="7"/>
        <v>250000</v>
      </c>
      <c r="AB50" s="50">
        <f>F50*0.25</f>
        <v>250000</v>
      </c>
      <c r="AC50" s="50"/>
      <c r="AD50" s="58"/>
    </row>
    <row r="51" spans="2:30" x14ac:dyDescent="0.25">
      <c r="B51" s="4" t="s">
        <v>26</v>
      </c>
      <c r="C51" s="7" t="s">
        <v>184</v>
      </c>
      <c r="D51" s="9">
        <v>200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c r="C52" s="7"/>
      <c r="D52" s="9"/>
      <c r="F52" s="53"/>
      <c r="G52" s="127"/>
      <c r="H52" s="128"/>
      <c r="I52" s="128"/>
      <c r="J52" s="129"/>
      <c r="K52" s="56">
        <f t="shared" si="4"/>
        <v>0</v>
      </c>
      <c r="L52" s="50"/>
      <c r="M52" s="50"/>
      <c r="N52" s="58"/>
      <c r="O52" s="56">
        <f t="shared" si="8"/>
        <v>0</v>
      </c>
      <c r="P52" s="50"/>
      <c r="Q52" s="50"/>
      <c r="R52" s="64">
        <f t="shared" si="9"/>
        <v>0</v>
      </c>
      <c r="S52" s="56">
        <f t="shared" si="5"/>
        <v>0</v>
      </c>
      <c r="T52" s="50"/>
      <c r="U52" s="51"/>
      <c r="V52" s="58"/>
      <c r="W52" s="56">
        <f t="shared" si="6"/>
        <v>0</v>
      </c>
      <c r="X52" s="50"/>
      <c r="Y52" s="50"/>
      <c r="Z52" s="58"/>
      <c r="AA52" s="56">
        <f t="shared" si="7"/>
        <v>0</v>
      </c>
      <c r="AB52" s="50"/>
      <c r="AC52" s="50"/>
      <c r="AD52" s="58"/>
    </row>
    <row r="53" spans="2:30" x14ac:dyDescent="0.25">
      <c r="B53" s="4" t="s">
        <v>185</v>
      </c>
      <c r="C53" s="7" t="s">
        <v>186</v>
      </c>
      <c r="D53" s="9">
        <v>150</v>
      </c>
      <c r="F53" s="53">
        <f t="shared" si="0"/>
        <v>0</v>
      </c>
      <c r="G53" s="127">
        <f t="shared" si="1"/>
        <v>0</v>
      </c>
      <c r="H53" s="128">
        <f t="shared" si="2"/>
        <v>0</v>
      </c>
      <c r="I53" s="128">
        <f t="shared" si="2"/>
        <v>0</v>
      </c>
      <c r="J53" s="129">
        <f t="shared" si="3"/>
        <v>0</v>
      </c>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33</v>
      </c>
      <c r="C54" s="7" t="s">
        <v>34</v>
      </c>
      <c r="D54" s="9">
        <v>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25</v>
      </c>
      <c r="C56" s="7" t="s">
        <v>31</v>
      </c>
      <c r="D56" s="9"/>
      <c r="E56">
        <v>20</v>
      </c>
      <c r="F56" s="53"/>
      <c r="G56" s="127">
        <f t="shared" si="1"/>
        <v>0</v>
      </c>
      <c r="H56" s="128">
        <f t="shared" si="2"/>
        <v>0</v>
      </c>
      <c r="I56" s="128">
        <f t="shared" si="2"/>
        <v>0</v>
      </c>
      <c r="J56" s="129">
        <f t="shared" si="3"/>
        <v>0</v>
      </c>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32</v>
      </c>
      <c r="C57" s="7" t="s">
        <v>35</v>
      </c>
      <c r="D57" s="19">
        <v>3225</v>
      </c>
      <c r="E57">
        <v>1</v>
      </c>
      <c r="F57" s="53"/>
      <c r="G57" s="127">
        <f t="shared" si="1"/>
        <v>0</v>
      </c>
      <c r="H57" s="128">
        <f t="shared" si="2"/>
        <v>0</v>
      </c>
      <c r="I57" s="128">
        <f t="shared" si="2"/>
        <v>0</v>
      </c>
      <c r="J57" s="129">
        <f t="shared" si="3"/>
        <v>0</v>
      </c>
      <c r="K57" s="56">
        <f t="shared" si="4"/>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5</v>
      </c>
      <c r="C58" s="7" t="s">
        <v>35</v>
      </c>
      <c r="D58" s="19">
        <v>537.5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30</v>
      </c>
      <c r="C59" s="7" t="s">
        <v>29</v>
      </c>
      <c r="D59" s="9">
        <v>40</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7</v>
      </c>
      <c r="C60" s="7" t="s">
        <v>29</v>
      </c>
      <c r="D60" s="9">
        <v>20</v>
      </c>
      <c r="E60">
        <f>E56</f>
        <v>20</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ht="15.75" thickBot="1" x14ac:dyDescent="0.3">
      <c r="B61" s="4"/>
      <c r="F61" s="1"/>
      <c r="G61" s="130"/>
      <c r="H61" s="128"/>
      <c r="I61" s="128"/>
      <c r="J61" s="129"/>
      <c r="K61" s="56"/>
      <c r="L61" s="50"/>
      <c r="M61" s="50"/>
      <c r="N61" s="58"/>
      <c r="O61" s="56"/>
      <c r="P61" s="50"/>
      <c r="Q61" s="50"/>
      <c r="R61" s="58"/>
      <c r="S61" s="56"/>
      <c r="T61" s="50"/>
      <c r="U61" s="51"/>
      <c r="V61" s="58"/>
      <c r="W61" s="56"/>
      <c r="X61" s="50"/>
      <c r="Y61" s="50"/>
      <c r="Z61" s="58"/>
      <c r="AA61" s="56"/>
      <c r="AB61" s="50"/>
      <c r="AC61" s="50"/>
      <c r="AD61" s="58"/>
    </row>
    <row r="62" spans="2:30" ht="15.75" thickBot="1" x14ac:dyDescent="0.3">
      <c r="B62" s="13" t="s">
        <v>8</v>
      </c>
      <c r="C62" s="12"/>
      <c r="D62" s="12"/>
      <c r="E62" s="12"/>
      <c r="F62" s="54">
        <f>SUM(F47:F60)</f>
        <v>1000000</v>
      </c>
      <c r="G62" s="131">
        <f t="shared" ref="G62:I62" si="10">SUM(G47:G60)</f>
        <v>1000000</v>
      </c>
      <c r="H62" s="131">
        <f t="shared" si="10"/>
        <v>1000000</v>
      </c>
      <c r="I62" s="131">
        <f t="shared" si="10"/>
        <v>0</v>
      </c>
      <c r="J62" s="131">
        <f>SUM(J47:J60)</f>
        <v>0</v>
      </c>
      <c r="K62" s="61">
        <f t="shared" ref="K62:M62" si="11">SUM(K47:K60)</f>
        <v>0</v>
      </c>
      <c r="L62" s="61">
        <f t="shared" si="11"/>
        <v>0</v>
      </c>
      <c r="M62" s="61">
        <f t="shared" si="11"/>
        <v>0</v>
      </c>
      <c r="N62" s="61">
        <f>SUM(N47:N60)</f>
        <v>0</v>
      </c>
      <c r="O62" s="62">
        <f>SUM(O47:O60)</f>
        <v>250000</v>
      </c>
      <c r="P62" s="63"/>
      <c r="Q62" s="63"/>
      <c r="R62" s="65">
        <f>SUM(R47:R61)</f>
        <v>0</v>
      </c>
      <c r="S62" s="65">
        <f t="shared" ref="S62:AD62" si="12">SUM(S47:S61)</f>
        <v>250000</v>
      </c>
      <c r="T62" s="65">
        <f t="shared" si="12"/>
        <v>250000</v>
      </c>
      <c r="U62" s="65">
        <f t="shared" si="12"/>
        <v>0</v>
      </c>
      <c r="V62" s="65">
        <f t="shared" si="12"/>
        <v>0</v>
      </c>
      <c r="W62" s="65">
        <f t="shared" si="12"/>
        <v>250000</v>
      </c>
      <c r="X62" s="65">
        <f t="shared" si="12"/>
        <v>250000</v>
      </c>
      <c r="Y62" s="65">
        <f t="shared" si="12"/>
        <v>0</v>
      </c>
      <c r="Z62" s="65">
        <f t="shared" si="12"/>
        <v>0</v>
      </c>
      <c r="AA62" s="65">
        <f t="shared" si="12"/>
        <v>250000</v>
      </c>
      <c r="AB62" s="65">
        <f t="shared" si="12"/>
        <v>250000</v>
      </c>
      <c r="AC62" s="65">
        <f t="shared" si="12"/>
        <v>0</v>
      </c>
      <c r="AD62" s="65">
        <f t="shared" si="12"/>
        <v>0</v>
      </c>
    </row>
  </sheetData>
  <mergeCells count="6">
    <mergeCell ref="AA44:AD44"/>
    <mergeCell ref="G44:J44"/>
    <mergeCell ref="K44:N44"/>
    <mergeCell ref="O44:R44"/>
    <mergeCell ref="S44:V44"/>
    <mergeCell ref="W44:Z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4"/>
  <sheetViews>
    <sheetView zoomScale="60" zoomScaleNormal="60" workbookViewId="0">
      <selection activeCell="A46" sqref="A46:XFD64"/>
    </sheetView>
  </sheetViews>
  <sheetFormatPr defaultRowHeight="15" x14ac:dyDescent="0.25"/>
  <cols>
    <col min="2" max="2" width="33.5703125" bestFit="1" customWidth="1"/>
    <col min="3" max="3" width="9" style="6" bestFit="1" customWidth="1"/>
    <col min="6" max="6" width="14.85546875" customWidth="1"/>
    <col min="7" max="7" width="17.140625" customWidth="1"/>
    <col min="8" max="8" width="12" customWidth="1"/>
    <col min="10" max="10" width="11" customWidth="1"/>
    <col min="11" max="11" width="9.42578125" customWidth="1"/>
    <col min="14" max="14" width="10.85546875" customWidth="1"/>
  </cols>
  <sheetData>
    <row r="3" spans="2:6" x14ac:dyDescent="0.25">
      <c r="B3" t="s">
        <v>74</v>
      </c>
    </row>
    <row r="4" spans="2:6" x14ac:dyDescent="0.25">
      <c r="B4" t="s">
        <v>75</v>
      </c>
    </row>
    <row r="5" spans="2:6" x14ac:dyDescent="0.25">
      <c r="B5" t="s">
        <v>76</v>
      </c>
    </row>
    <row r="6" spans="2:6" x14ac:dyDescent="0.25">
      <c r="B6" s="1" t="s">
        <v>143</v>
      </c>
    </row>
    <row r="9" spans="2:6" ht="20.25" thickBot="1" x14ac:dyDescent="0.35">
      <c r="B9" s="3" t="s">
        <v>181</v>
      </c>
      <c r="C9" s="5"/>
      <c r="D9" s="3"/>
      <c r="E9" s="3"/>
      <c r="F9" s="3"/>
    </row>
    <row r="10" spans="2:6" ht="16.5" thickTop="1" thickBot="1" x14ac:dyDescent="0.3"/>
    <row r="11" spans="2:6" ht="15.75" hidden="1" customHeight="1" thickBot="1" x14ac:dyDescent="0.3">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1">
        <v>2021</v>
      </c>
      <c r="L46" s="182"/>
      <c r="M46" s="182"/>
      <c r="N46" s="183"/>
      <c r="O46" s="181">
        <v>2022</v>
      </c>
      <c r="P46" s="182"/>
      <c r="Q46" s="182"/>
      <c r="R46" s="183"/>
      <c r="S46" s="181">
        <v>2023</v>
      </c>
      <c r="T46" s="182"/>
      <c r="U46" s="182"/>
      <c r="V46" s="183"/>
      <c r="W46" s="181">
        <v>2024</v>
      </c>
      <c r="X46" s="182"/>
      <c r="Y46" s="182"/>
      <c r="Z46" s="183"/>
      <c r="AA46" s="181">
        <v>2025</v>
      </c>
      <c r="AB46" s="182"/>
      <c r="AC46" s="182"/>
      <c r="AD46" s="183"/>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ht="60" x14ac:dyDescent="0.25">
      <c r="B49" s="126" t="s">
        <v>182</v>
      </c>
      <c r="C49" s="7" t="s">
        <v>0</v>
      </c>
      <c r="D49" s="9">
        <v>2500</v>
      </c>
      <c r="E49">
        <v>35</v>
      </c>
      <c r="F49" s="53">
        <f>D49*E49</f>
        <v>87500</v>
      </c>
      <c r="G49" s="127">
        <f>SUM(H49:J49)</f>
        <v>87500</v>
      </c>
      <c r="H49" s="128">
        <f>L49+P49+T49+X49+AB49</f>
        <v>37500</v>
      </c>
      <c r="I49" s="128">
        <f>M49+Q49+U49+Y49+AC49</f>
        <v>0</v>
      </c>
      <c r="J49" s="129">
        <f>R49+V49+Z49+AD49</f>
        <v>50000</v>
      </c>
      <c r="K49" s="56"/>
      <c r="L49" s="50"/>
      <c r="M49" s="50"/>
      <c r="N49" s="64"/>
      <c r="O49" s="56">
        <f>SUM(P49:R49)</f>
        <v>50000</v>
      </c>
      <c r="P49" s="50"/>
      <c r="Q49" s="50"/>
      <c r="R49" s="64">
        <f>20*D49</f>
        <v>50000</v>
      </c>
      <c r="S49" s="56">
        <f>SUM(T49:V49)</f>
        <v>12500</v>
      </c>
      <c r="T49" s="50">
        <f>5*D49</f>
        <v>12500</v>
      </c>
      <c r="U49" s="51"/>
      <c r="V49" s="58"/>
      <c r="W49" s="56">
        <f>SUM(X49:Z49)</f>
        <v>12500</v>
      </c>
      <c r="X49" s="50">
        <f>5*D49</f>
        <v>12500</v>
      </c>
      <c r="Y49" s="50"/>
      <c r="Z49" s="58"/>
      <c r="AA49" s="56">
        <f>SUM(AB49:AD49)</f>
        <v>12500</v>
      </c>
      <c r="AB49" s="50">
        <f>5*D49</f>
        <v>12500</v>
      </c>
      <c r="AC49" s="50"/>
      <c r="AD49" s="58"/>
    </row>
    <row r="50" spans="2:30" x14ac:dyDescent="0.25">
      <c r="B50" s="4" t="s">
        <v>4</v>
      </c>
      <c r="C50" s="7" t="s">
        <v>6</v>
      </c>
      <c r="D50" s="9">
        <v>150</v>
      </c>
      <c r="E50">
        <v>35</v>
      </c>
      <c r="F50" s="53">
        <f t="shared" ref="F50:F56" si="0">D50*E50</f>
        <v>5250</v>
      </c>
      <c r="G50" s="127">
        <f t="shared" ref="G50:G62" si="1">SUM(H50:J50)</f>
        <v>5250</v>
      </c>
      <c r="H50" s="128">
        <f t="shared" ref="H50:I62" si="2">L50+P50+T50+X50+AB50</f>
        <v>2250</v>
      </c>
      <c r="I50" s="128">
        <f t="shared" si="2"/>
        <v>0</v>
      </c>
      <c r="J50" s="129">
        <f t="shared" ref="J50:J62" si="3">R50+V50+Z50+AD50</f>
        <v>3000</v>
      </c>
      <c r="K50" s="56">
        <f t="shared" ref="K50:K62" si="4">SUM(L50:N50)</f>
        <v>0</v>
      </c>
      <c r="L50" s="50"/>
      <c r="M50" s="50"/>
      <c r="N50" s="58"/>
      <c r="O50" s="56">
        <f>SUM(P50:R50)</f>
        <v>3000</v>
      </c>
      <c r="P50" s="50"/>
      <c r="Q50" s="50"/>
      <c r="R50" s="64">
        <f>20*D50</f>
        <v>3000</v>
      </c>
      <c r="S50" s="56">
        <f t="shared" ref="S50:S62" si="5">SUM(T50:V50)</f>
        <v>750</v>
      </c>
      <c r="T50" s="50">
        <f>5*D50</f>
        <v>750</v>
      </c>
      <c r="U50" s="51"/>
      <c r="V50" s="58"/>
      <c r="W50" s="56">
        <f t="shared" ref="W50:W62" si="6">SUM(X50:Z50)</f>
        <v>750</v>
      </c>
      <c r="X50" s="50">
        <f>5*D50</f>
        <v>750</v>
      </c>
      <c r="Y50" s="50"/>
      <c r="Z50" s="58"/>
      <c r="AA50" s="56">
        <f t="shared" ref="AA50:AA62" si="7">SUM(AB50:AD50)</f>
        <v>750</v>
      </c>
      <c r="AB50" s="50">
        <f>5*D50</f>
        <v>750</v>
      </c>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v>30</v>
      </c>
      <c r="F52" s="53">
        <f t="shared" si="0"/>
        <v>30000</v>
      </c>
      <c r="G52" s="127">
        <f t="shared" si="1"/>
        <v>30000</v>
      </c>
      <c r="H52" s="128">
        <f t="shared" si="2"/>
        <v>10000</v>
      </c>
      <c r="I52" s="128">
        <f t="shared" si="2"/>
        <v>0</v>
      </c>
      <c r="J52" s="129">
        <f t="shared" si="3"/>
        <v>20000</v>
      </c>
      <c r="K52" s="56">
        <f t="shared" si="4"/>
        <v>0</v>
      </c>
      <c r="L52" s="50"/>
      <c r="M52" s="50"/>
      <c r="N52" s="64"/>
      <c r="O52" s="56">
        <f t="shared" si="8"/>
        <v>20000</v>
      </c>
      <c r="P52" s="50"/>
      <c r="Q52" s="50"/>
      <c r="R52" s="64">
        <f>20*D52</f>
        <v>20000</v>
      </c>
      <c r="S52" s="56">
        <f t="shared" si="5"/>
        <v>5000</v>
      </c>
      <c r="T52" s="50">
        <f>5*D52</f>
        <v>5000</v>
      </c>
      <c r="U52" s="51"/>
      <c r="V52" s="58"/>
      <c r="W52" s="56">
        <f t="shared" si="6"/>
        <v>5000</v>
      </c>
      <c r="X52" s="50">
        <f>5*D52</f>
        <v>5000</v>
      </c>
      <c r="Y52" s="50"/>
      <c r="Z52" s="58"/>
      <c r="AA52" s="56">
        <f t="shared" si="7"/>
        <v>0</v>
      </c>
      <c r="AB52" s="50"/>
      <c r="AC52" s="50"/>
      <c r="AD52" s="58"/>
    </row>
    <row r="53" spans="2:30" x14ac:dyDescent="0.25">
      <c r="B53" s="4" t="s">
        <v>26</v>
      </c>
      <c r="C53" s="7" t="s">
        <v>184</v>
      </c>
      <c r="D53" s="9">
        <v>200</v>
      </c>
      <c r="E53" s="49">
        <v>35</v>
      </c>
      <c r="F53" s="53">
        <f t="shared" si="0"/>
        <v>7000</v>
      </c>
      <c r="G53" s="127">
        <f t="shared" si="1"/>
        <v>7000</v>
      </c>
      <c r="H53" s="128">
        <f t="shared" si="2"/>
        <v>3000</v>
      </c>
      <c r="I53" s="128">
        <f t="shared" si="2"/>
        <v>0</v>
      </c>
      <c r="J53" s="129">
        <f t="shared" si="3"/>
        <v>4000</v>
      </c>
      <c r="K53" s="56">
        <f t="shared" si="4"/>
        <v>0</v>
      </c>
      <c r="L53" s="50"/>
      <c r="M53" s="50"/>
      <c r="N53" s="64"/>
      <c r="O53" s="56">
        <f t="shared" si="8"/>
        <v>4000</v>
      </c>
      <c r="P53" s="50"/>
      <c r="Q53" s="50"/>
      <c r="R53" s="64">
        <f>20*D53</f>
        <v>4000</v>
      </c>
      <c r="S53" s="56">
        <f t="shared" si="5"/>
        <v>1000</v>
      </c>
      <c r="T53" s="50">
        <f>5*D53</f>
        <v>1000</v>
      </c>
      <c r="U53" s="51"/>
      <c r="V53" s="58"/>
      <c r="W53" s="56">
        <f t="shared" si="6"/>
        <v>1000</v>
      </c>
      <c r="X53" s="50">
        <f>5*D53</f>
        <v>1000</v>
      </c>
      <c r="Y53" s="50"/>
      <c r="Z53" s="58"/>
      <c r="AA53" s="56">
        <f t="shared" si="7"/>
        <v>1000</v>
      </c>
      <c r="AB53" s="50">
        <f>5*D53</f>
        <v>1000</v>
      </c>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185</v>
      </c>
      <c r="C55" s="7" t="s">
        <v>186</v>
      </c>
      <c r="D55" s="9">
        <v>150</v>
      </c>
      <c r="F55" s="53">
        <f t="shared" si="0"/>
        <v>0</v>
      </c>
      <c r="G55" s="127">
        <f t="shared" si="1"/>
        <v>30000</v>
      </c>
      <c r="H55" s="128">
        <f t="shared" si="2"/>
        <v>30000</v>
      </c>
      <c r="I55" s="128">
        <f t="shared" si="2"/>
        <v>0</v>
      </c>
      <c r="J55" s="129">
        <f t="shared" si="3"/>
        <v>0</v>
      </c>
      <c r="K55" s="56">
        <f t="shared" si="4"/>
        <v>0</v>
      </c>
      <c r="L55" s="50"/>
      <c r="M55" s="50"/>
      <c r="N55" s="58"/>
      <c r="O55" s="56">
        <f t="shared" si="8"/>
        <v>0</v>
      </c>
      <c r="P55" s="50"/>
      <c r="Q55" s="50"/>
      <c r="R55" s="64"/>
      <c r="S55" s="56">
        <f t="shared" si="5"/>
        <v>15000</v>
      </c>
      <c r="T55" s="50">
        <f>D55*100</f>
        <v>15000</v>
      </c>
      <c r="U55" s="51"/>
      <c r="V55" s="58"/>
      <c r="W55" s="56"/>
      <c r="X55" s="50">
        <f>D55*100</f>
        <v>15000</v>
      </c>
      <c r="Y55" s="50"/>
      <c r="Z55" s="58"/>
      <c r="AA55" s="56">
        <f t="shared" si="7"/>
        <v>0</v>
      </c>
      <c r="AB55" s="50"/>
      <c r="AC55" s="50"/>
      <c r="AD55" s="58"/>
    </row>
    <row r="56" spans="2:30" x14ac:dyDescent="0.25">
      <c r="B56" s="4" t="s">
        <v>33</v>
      </c>
      <c r="C56" s="7" t="s">
        <v>34</v>
      </c>
      <c r="D56" s="9">
        <v>50</v>
      </c>
      <c r="F56" s="53">
        <f t="shared" si="0"/>
        <v>0</v>
      </c>
      <c r="G56" s="127">
        <f t="shared" si="1"/>
        <v>0</v>
      </c>
      <c r="H56" s="128">
        <f t="shared" si="2"/>
        <v>0</v>
      </c>
      <c r="I56" s="128">
        <f t="shared" si="2"/>
        <v>0</v>
      </c>
      <c r="J56" s="129">
        <f t="shared" si="3"/>
        <v>0</v>
      </c>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c r="E58">
        <v>20</v>
      </c>
      <c r="F58" s="53"/>
      <c r="G58" s="127">
        <f t="shared" si="1"/>
        <v>0</v>
      </c>
      <c r="H58" s="128">
        <f t="shared" si="2"/>
        <v>0</v>
      </c>
      <c r="I58" s="128">
        <f t="shared" si="2"/>
        <v>0</v>
      </c>
      <c r="J58" s="129">
        <f t="shared" si="3"/>
        <v>0</v>
      </c>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32</v>
      </c>
      <c r="C59" s="7" t="s">
        <v>35</v>
      </c>
      <c r="D59" s="19">
        <v>3225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5</v>
      </c>
      <c r="C60" s="7" t="s">
        <v>35</v>
      </c>
      <c r="D60" s="19">
        <v>537.5</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30</v>
      </c>
      <c r="C61" s="7" t="s">
        <v>29</v>
      </c>
      <c r="D61" s="9">
        <v>40</v>
      </c>
      <c r="E61">
        <v>1</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7</v>
      </c>
      <c r="C62" s="7" t="s">
        <v>29</v>
      </c>
      <c r="D62" s="9">
        <v>20</v>
      </c>
      <c r="E62">
        <f>E58</f>
        <v>20</v>
      </c>
      <c r="F62" s="53"/>
      <c r="G62" s="127">
        <f t="shared" si="1"/>
        <v>0</v>
      </c>
      <c r="H62" s="128">
        <f t="shared" si="2"/>
        <v>0</v>
      </c>
      <c r="I62" s="128">
        <f t="shared" si="2"/>
        <v>0</v>
      </c>
      <c r="J62" s="129">
        <f t="shared" si="3"/>
        <v>0</v>
      </c>
      <c r="K62" s="56">
        <f t="shared" si="4"/>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129750</v>
      </c>
      <c r="G64" s="131">
        <f t="shared" ref="G64:I64" si="10">SUM(G49:G62)</f>
        <v>159750</v>
      </c>
      <c r="H64" s="131">
        <f t="shared" si="10"/>
        <v>82750</v>
      </c>
      <c r="I64" s="131">
        <f t="shared" si="10"/>
        <v>0</v>
      </c>
      <c r="J64" s="131">
        <f>SUM(J49:J62)</f>
        <v>77000</v>
      </c>
      <c r="K64" s="61">
        <f t="shared" ref="K64:M64" si="11">SUM(K49:K62)</f>
        <v>0</v>
      </c>
      <c r="L64" s="61">
        <f t="shared" si="11"/>
        <v>0</v>
      </c>
      <c r="M64" s="61">
        <f t="shared" si="11"/>
        <v>0</v>
      </c>
      <c r="N64" s="61">
        <f>SUM(N49:N62)</f>
        <v>0</v>
      </c>
      <c r="O64" s="62">
        <f>SUM(O49:O62)</f>
        <v>77000</v>
      </c>
      <c r="P64" s="63"/>
      <c r="Q64" s="63"/>
      <c r="R64" s="65">
        <f>SUM(R49:R63)</f>
        <v>77000</v>
      </c>
      <c r="S64" s="65">
        <f t="shared" ref="S64:AD64" si="12">SUM(S49:S63)</f>
        <v>34250</v>
      </c>
      <c r="T64" s="65">
        <f t="shared" si="12"/>
        <v>34250</v>
      </c>
      <c r="U64" s="65">
        <f t="shared" si="12"/>
        <v>0</v>
      </c>
      <c r="V64" s="65">
        <f t="shared" si="12"/>
        <v>0</v>
      </c>
      <c r="W64" s="65">
        <f t="shared" si="12"/>
        <v>19250</v>
      </c>
      <c r="X64" s="65">
        <f t="shared" si="12"/>
        <v>34250</v>
      </c>
      <c r="Y64" s="65">
        <f t="shared" si="12"/>
        <v>0</v>
      </c>
      <c r="Z64" s="65">
        <f t="shared" si="12"/>
        <v>0</v>
      </c>
      <c r="AA64" s="65">
        <f t="shared" si="12"/>
        <v>14250</v>
      </c>
      <c r="AB64" s="65">
        <f t="shared" si="12"/>
        <v>14250</v>
      </c>
      <c r="AC64" s="65">
        <f t="shared" si="12"/>
        <v>0</v>
      </c>
      <c r="AD64" s="65">
        <f t="shared" si="12"/>
        <v>0</v>
      </c>
    </row>
  </sheetData>
  <mergeCells count="6">
    <mergeCell ref="AA46:AD46"/>
    <mergeCell ref="G46:J46"/>
    <mergeCell ref="K46:N46"/>
    <mergeCell ref="O46:R46"/>
    <mergeCell ref="S46:V46"/>
    <mergeCell ref="W46:Z46"/>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C44"/>
  <sheetViews>
    <sheetView topLeftCell="A4" zoomScale="80" zoomScaleNormal="80" workbookViewId="0">
      <selection activeCell="G31" sqref="G31"/>
    </sheetView>
  </sheetViews>
  <sheetFormatPr defaultRowHeight="15" x14ac:dyDescent="0.25"/>
  <cols>
    <col min="2" max="2" width="45.42578125" customWidth="1"/>
  </cols>
  <sheetData>
    <row r="2" spans="2:3" x14ac:dyDescent="0.25">
      <c r="B2" s="20" t="s">
        <v>59</v>
      </c>
      <c r="C2" s="21">
        <v>21.5</v>
      </c>
    </row>
    <row r="3" spans="2:3" x14ac:dyDescent="0.25">
      <c r="B3" s="20" t="s">
        <v>60</v>
      </c>
      <c r="C3" s="21">
        <v>20</v>
      </c>
    </row>
    <row r="4" spans="2:3" x14ac:dyDescent="0.25">
      <c r="B4" s="20"/>
      <c r="C4" s="21"/>
    </row>
    <row r="5" spans="2:3" x14ac:dyDescent="0.25">
      <c r="B5" s="20" t="s">
        <v>40</v>
      </c>
      <c r="C5" s="22">
        <v>150</v>
      </c>
    </row>
    <row r="6" spans="2:3" x14ac:dyDescent="0.25">
      <c r="B6" s="20" t="s">
        <v>41</v>
      </c>
      <c r="C6" s="22">
        <v>400</v>
      </c>
    </row>
    <row r="7" spans="2:3" x14ac:dyDescent="0.25">
      <c r="B7" s="20" t="s">
        <v>46</v>
      </c>
      <c r="C7" s="20">
        <v>1500</v>
      </c>
    </row>
    <row r="8" spans="2:3" x14ac:dyDescent="0.25">
      <c r="B8" s="20" t="s">
        <v>47</v>
      </c>
      <c r="C8" s="20">
        <v>100</v>
      </c>
    </row>
    <row r="9" spans="2:3" x14ac:dyDescent="0.25">
      <c r="B9" s="20" t="s">
        <v>3</v>
      </c>
      <c r="C9" s="20">
        <v>50</v>
      </c>
    </row>
    <row r="10" spans="2:3" x14ac:dyDescent="0.25">
      <c r="B10" s="20" t="s">
        <v>42</v>
      </c>
      <c r="C10" s="20">
        <v>300</v>
      </c>
    </row>
    <row r="11" spans="2:3" x14ac:dyDescent="0.25">
      <c r="B11" s="20" t="s">
        <v>43</v>
      </c>
      <c r="C11" s="20">
        <v>150</v>
      </c>
    </row>
    <row r="12" spans="2:3" x14ac:dyDescent="0.25">
      <c r="B12" s="20" t="s">
        <v>44</v>
      </c>
      <c r="C12" s="20">
        <v>25</v>
      </c>
    </row>
    <row r="13" spans="2:3" x14ac:dyDescent="0.25">
      <c r="B13" s="20" t="s">
        <v>48</v>
      </c>
      <c r="C13" s="22">
        <v>30</v>
      </c>
    </row>
    <row r="14" spans="2:3" x14ac:dyDescent="0.25">
      <c r="B14" s="4"/>
      <c r="C14" s="7"/>
    </row>
    <row r="15" spans="2:3" x14ac:dyDescent="0.25">
      <c r="B15" s="20" t="s">
        <v>50</v>
      </c>
      <c r="C15" s="22">
        <v>10000</v>
      </c>
    </row>
    <row r="16" spans="2:3" x14ac:dyDescent="0.25">
      <c r="B16" s="20" t="s">
        <v>51</v>
      </c>
      <c r="C16" s="22">
        <v>200</v>
      </c>
    </row>
    <row r="17" spans="2:3" x14ac:dyDescent="0.25">
      <c r="B17" s="20" t="s">
        <v>52</v>
      </c>
      <c r="C17" s="22">
        <f>C16/10</f>
        <v>20</v>
      </c>
    </row>
    <row r="18" spans="2:3" x14ac:dyDescent="0.25">
      <c r="B18" s="20" t="s">
        <v>53</v>
      </c>
      <c r="C18" s="22">
        <f>(20+30)/2</f>
        <v>25</v>
      </c>
    </row>
    <row r="19" spans="2:3" x14ac:dyDescent="0.25">
      <c r="B19" s="109"/>
      <c r="C19" s="110"/>
    </row>
    <row r="20" spans="2:3" x14ac:dyDescent="0.25">
      <c r="B20" s="111" t="s">
        <v>118</v>
      </c>
    </row>
    <row r="21" spans="2:3" x14ac:dyDescent="0.25">
      <c r="B21" s="112" t="s">
        <v>104</v>
      </c>
      <c r="C21" s="116">
        <v>128536</v>
      </c>
    </row>
    <row r="22" spans="2:3" x14ac:dyDescent="0.25">
      <c r="B22" s="112" t="s">
        <v>105</v>
      </c>
      <c r="C22" s="116">
        <v>522</v>
      </c>
    </row>
    <row r="23" spans="2:3" x14ac:dyDescent="0.25">
      <c r="B23" s="112" t="s">
        <v>106</v>
      </c>
      <c r="C23" s="116">
        <v>1677</v>
      </c>
    </row>
    <row r="24" spans="2:3" x14ac:dyDescent="0.25">
      <c r="B24" s="112" t="s">
        <v>107</v>
      </c>
      <c r="C24" s="116">
        <v>1741</v>
      </c>
    </row>
    <row r="25" spans="2:3" x14ac:dyDescent="0.25">
      <c r="B25" s="113" t="s">
        <v>108</v>
      </c>
      <c r="C25" s="116">
        <v>1496</v>
      </c>
    </row>
    <row r="26" spans="2:3" x14ac:dyDescent="0.25">
      <c r="B26" s="113" t="s">
        <v>109</v>
      </c>
      <c r="C26" s="116">
        <v>245</v>
      </c>
    </row>
    <row r="27" spans="2:3" x14ac:dyDescent="0.25">
      <c r="B27" s="112"/>
      <c r="C27" s="116"/>
    </row>
    <row r="28" spans="2:3" x14ac:dyDescent="0.25">
      <c r="B28" t="s">
        <v>96</v>
      </c>
      <c r="C28" s="116">
        <v>661</v>
      </c>
    </row>
    <row r="29" spans="2:3" x14ac:dyDescent="0.25">
      <c r="B29" t="s">
        <v>110</v>
      </c>
      <c r="C29" s="116">
        <v>56</v>
      </c>
    </row>
    <row r="30" spans="2:3" x14ac:dyDescent="0.25">
      <c r="B30" t="s">
        <v>97</v>
      </c>
      <c r="C30" s="116">
        <v>91</v>
      </c>
    </row>
    <row r="31" spans="2:3" x14ac:dyDescent="0.25">
      <c r="B31" t="s">
        <v>98</v>
      </c>
      <c r="C31" s="116">
        <v>300</v>
      </c>
    </row>
    <row r="32" spans="2:3" x14ac:dyDescent="0.25">
      <c r="B32" t="s">
        <v>99</v>
      </c>
      <c r="C32" s="116">
        <v>802</v>
      </c>
    </row>
    <row r="33" spans="2:3" x14ac:dyDescent="0.25">
      <c r="B33" t="s">
        <v>100</v>
      </c>
      <c r="C33" s="116">
        <v>347</v>
      </c>
    </row>
    <row r="34" spans="2:3" x14ac:dyDescent="0.25">
      <c r="B34" t="s">
        <v>101</v>
      </c>
      <c r="C34" s="116">
        <v>25</v>
      </c>
    </row>
    <row r="35" spans="2:3" x14ac:dyDescent="0.25">
      <c r="B35" t="s">
        <v>102</v>
      </c>
      <c r="C35" s="116">
        <v>537</v>
      </c>
    </row>
    <row r="36" spans="2:3" x14ac:dyDescent="0.25">
      <c r="B36" t="s">
        <v>103</v>
      </c>
      <c r="C36" s="116">
        <v>98</v>
      </c>
    </row>
    <row r="37" spans="2:3" x14ac:dyDescent="0.25">
      <c r="B37" t="s">
        <v>111</v>
      </c>
      <c r="C37" s="116">
        <v>1299</v>
      </c>
    </row>
    <row r="38" spans="2:3" x14ac:dyDescent="0.25">
      <c r="B38" s="114" t="s">
        <v>112</v>
      </c>
      <c r="C38" s="116">
        <v>48</v>
      </c>
    </row>
    <row r="39" spans="2:3" x14ac:dyDescent="0.25">
      <c r="B39" s="114" t="s">
        <v>113</v>
      </c>
      <c r="C39" s="116">
        <v>1251</v>
      </c>
    </row>
    <row r="40" spans="2:3" x14ac:dyDescent="0.25">
      <c r="B40" t="s">
        <v>114</v>
      </c>
      <c r="C40" s="116">
        <v>919</v>
      </c>
    </row>
    <row r="41" spans="2:3" x14ac:dyDescent="0.25">
      <c r="B41" s="114" t="s">
        <v>115</v>
      </c>
      <c r="C41" s="116">
        <v>887</v>
      </c>
    </row>
    <row r="42" spans="2:3" x14ac:dyDescent="0.25">
      <c r="B42" s="114" t="s">
        <v>116</v>
      </c>
      <c r="C42" s="116">
        <v>32</v>
      </c>
    </row>
    <row r="43" spans="2:3" x14ac:dyDescent="0.25">
      <c r="B43" s="115" t="s">
        <v>117</v>
      </c>
      <c r="C43" s="116">
        <v>332</v>
      </c>
    </row>
    <row r="44" spans="2:3" x14ac:dyDescent="0.25">
      <c r="B44" s="115" t="s">
        <v>97</v>
      </c>
      <c r="C44" s="116">
        <v>416</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98"/>
  <sheetViews>
    <sheetView zoomScale="60" zoomScaleNormal="60" workbookViewId="0">
      <selection activeCell="F118" sqref="F118"/>
    </sheetView>
  </sheetViews>
  <sheetFormatPr defaultRowHeight="15" x14ac:dyDescent="0.25"/>
  <cols>
    <col min="2" max="2" width="33.5703125" bestFit="1" customWidth="1"/>
    <col min="3" max="3" width="9" style="6" bestFit="1" customWidth="1"/>
    <col min="6" max="6" width="16.28515625" customWidth="1"/>
    <col min="7" max="7" width="13.140625" customWidth="1"/>
    <col min="8" max="8" width="14.42578125" customWidth="1"/>
    <col min="10" max="10" width="15.140625" customWidth="1"/>
    <col min="11" max="11" width="13" customWidth="1"/>
    <col min="14" max="14" width="11.42578125" customWidth="1"/>
  </cols>
  <sheetData>
    <row r="2" spans="2:6" x14ac:dyDescent="0.25">
      <c r="B2" s="132" t="s">
        <v>201</v>
      </c>
    </row>
    <row r="3" spans="2:6" x14ac:dyDescent="0.25">
      <c r="B3" t="s">
        <v>74</v>
      </c>
    </row>
    <row r="4" spans="2:6" x14ac:dyDescent="0.25">
      <c r="B4" t="s">
        <v>75</v>
      </c>
    </row>
    <row r="5" spans="2:6" x14ac:dyDescent="0.25">
      <c r="B5" t="s">
        <v>76</v>
      </c>
    </row>
    <row r="6" spans="2:6" x14ac:dyDescent="0.25">
      <c r="B6" s="1" t="s">
        <v>144</v>
      </c>
    </row>
    <row r="8" spans="2:6" ht="20.25" thickBot="1" x14ac:dyDescent="0.35">
      <c r="B8" s="3">
        <v>2022</v>
      </c>
      <c r="C8" s="5"/>
      <c r="D8" s="3"/>
      <c r="E8" s="3"/>
      <c r="F8" s="3"/>
    </row>
    <row r="9" spans="2:6" ht="15.75" hidden="1" customHeight="1" thickBot="1" x14ac:dyDescent="0.3">
      <c r="B9" s="4" t="s">
        <v>15</v>
      </c>
      <c r="C9" s="7" t="s">
        <v>9</v>
      </c>
      <c r="D9" s="9">
        <f>1+D12</f>
        <v>1</v>
      </c>
    </row>
    <row r="10" spans="2:6" ht="15.75" hidden="1" customHeight="1" thickBot="1" x14ac:dyDescent="0.3">
      <c r="B10" s="4" t="s">
        <v>13</v>
      </c>
      <c r="C10" s="7" t="s">
        <v>21</v>
      </c>
      <c r="D10" s="9">
        <f>SUM(D12:D19)</f>
        <v>2</v>
      </c>
    </row>
    <row r="11" spans="2:6" ht="15.75" hidden="1" thickBot="1" x14ac:dyDescent="0.3">
      <c r="B11" s="4"/>
      <c r="C11" s="7"/>
    </row>
    <row r="12" spans="2:6" ht="30.75" hidden="1" thickBot="1" x14ac:dyDescent="0.3">
      <c r="B12" s="15" t="s">
        <v>16</v>
      </c>
      <c r="C12" s="7"/>
      <c r="D12" s="14"/>
    </row>
    <row r="13" spans="2:6" ht="30.75" hidden="1" thickBot="1" x14ac:dyDescent="0.3">
      <c r="B13" s="15" t="s">
        <v>28</v>
      </c>
      <c r="C13" s="7"/>
      <c r="D13" s="14"/>
    </row>
    <row r="14" spans="2:6" ht="30.75" hidden="1" thickBot="1" x14ac:dyDescent="0.3">
      <c r="B14" s="15" t="s">
        <v>22</v>
      </c>
      <c r="C14" s="7"/>
      <c r="D14" s="14"/>
    </row>
    <row r="15" spans="2:6" ht="30.75" hidden="1" thickBot="1" x14ac:dyDescent="0.3">
      <c r="B15" s="15" t="s">
        <v>17</v>
      </c>
      <c r="C15" s="7"/>
      <c r="D15" s="14">
        <v>1</v>
      </c>
    </row>
    <row r="16" spans="2:6"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f>[1]re!B1</f>
        <v>0</v>
      </c>
      <c r="C22" s="7"/>
      <c r="D22" s="18">
        <f>[1]re!C1</f>
        <v>0</v>
      </c>
    </row>
    <row r="23" spans="1:6" ht="15.75" hidden="1" thickBot="1" x14ac:dyDescent="0.3">
      <c r="A23" t="str">
        <f>[1]re!B2</f>
        <v>Curs schimb MDL/EUR (şfîrşit an 2020)</v>
      </c>
      <c r="C23" s="7"/>
      <c r="D23" s="18">
        <f>[1]re!C2</f>
        <v>21.5</v>
      </c>
    </row>
    <row r="24" spans="1:6" ht="15.75" hidden="1" thickBot="1" x14ac:dyDescent="0.3">
      <c r="C24" s="7"/>
      <c r="D24" s="7" t="s">
        <v>12</v>
      </c>
      <c r="E24" s="7" t="s">
        <v>10</v>
      </c>
      <c r="F24" s="7" t="s">
        <v>11</v>
      </c>
    </row>
    <row r="25" spans="1:6" ht="15.75" hidden="1" thickBot="1" x14ac:dyDescent="0.3">
      <c r="B25" s="4" t="s">
        <v>23</v>
      </c>
      <c r="C25" s="7" t="s">
        <v>1</v>
      </c>
      <c r="D25" s="9">
        <f>[1]re!C5*D22</f>
        <v>0</v>
      </c>
      <c r="F25" s="10">
        <f>D25*E25</f>
        <v>0</v>
      </c>
    </row>
    <row r="26" spans="1:6" ht="15.75" hidden="1" thickBot="1" x14ac:dyDescent="0.3">
      <c r="B26" s="4" t="s">
        <v>2</v>
      </c>
      <c r="C26" s="7" t="s">
        <v>1</v>
      </c>
      <c r="D26" s="9">
        <f>[1]re!C7*D22</f>
        <v>0</v>
      </c>
      <c r="F26" s="10">
        <f>D26*E26</f>
        <v>0</v>
      </c>
    </row>
    <row r="27" spans="1:6" ht="15.75" hidden="1" thickBot="1" x14ac:dyDescent="0.3">
      <c r="B27" s="4" t="s">
        <v>3</v>
      </c>
      <c r="C27" s="7" t="s">
        <v>1</v>
      </c>
      <c r="D27" s="9">
        <f>[1]re!C8*D22</f>
        <v>0</v>
      </c>
      <c r="F27" s="10">
        <f>D27*E27</f>
        <v>0</v>
      </c>
    </row>
    <row r="28" spans="1:6" ht="15.75" hidden="1" thickBot="1" x14ac:dyDescent="0.3">
      <c r="B28" s="4" t="s">
        <v>4</v>
      </c>
      <c r="C28" s="7" t="s">
        <v>6</v>
      </c>
      <c r="D28" s="9">
        <f>[1]re!C9*D22</f>
        <v>0</v>
      </c>
      <c r="F28" s="10">
        <f>D28*E28</f>
        <v>0</v>
      </c>
    </row>
    <row r="29" spans="1:6" ht="15.75" hidden="1" thickBot="1" x14ac:dyDescent="0.3">
      <c r="B29" s="4"/>
      <c r="C29" s="7"/>
      <c r="D29" s="9"/>
      <c r="F29" s="10"/>
    </row>
    <row r="30" spans="1:6" ht="15.75" hidden="1" thickBot="1" x14ac:dyDescent="0.3">
      <c r="B30" s="4" t="s">
        <v>24</v>
      </c>
      <c r="C30" s="7" t="s">
        <v>29</v>
      </c>
      <c r="D30" s="9">
        <f>[1]re!C6*D23</f>
        <v>8600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6" ht="15.75" hidden="1" thickBot="1" x14ac:dyDescent="0.3">
      <c r="B33" s="4" t="s">
        <v>36</v>
      </c>
      <c r="C33" s="7" t="s">
        <v>34</v>
      </c>
      <c r="D33" s="9">
        <v>100</v>
      </c>
      <c r="F33" s="10">
        <f>D33*E33</f>
        <v>0</v>
      </c>
    </row>
    <row r="34" spans="2:6" ht="15.75" hidden="1" thickBot="1" x14ac:dyDescent="0.3">
      <c r="B34" s="4" t="s">
        <v>33</v>
      </c>
      <c r="C34" s="7" t="s">
        <v>34</v>
      </c>
      <c r="D34" s="9">
        <v>8</v>
      </c>
      <c r="F34" s="10">
        <f>D34*E34</f>
        <v>0</v>
      </c>
    </row>
    <row r="35" spans="2:6" ht="15.75" hidden="1" thickBot="1" x14ac:dyDescent="0.3">
      <c r="B35" s="4"/>
      <c r="C35" s="7"/>
      <c r="D35" s="9"/>
      <c r="F35" s="10"/>
    </row>
    <row r="36" spans="2:6" ht="15.75" hidden="1" thickBot="1" x14ac:dyDescent="0.3">
      <c r="B36" s="4" t="s">
        <v>25</v>
      </c>
      <c r="C36" s="7" t="s">
        <v>31</v>
      </c>
      <c r="D36" s="9"/>
      <c r="F36" s="10">
        <f>SUM(F37:F40)</f>
        <v>0</v>
      </c>
    </row>
    <row r="37" spans="2:6" ht="15.75" hidden="1" thickBot="1" x14ac:dyDescent="0.3">
      <c r="B37" s="4" t="s">
        <v>32</v>
      </c>
      <c r="C37" s="7" t="s">
        <v>35</v>
      </c>
      <c r="D37" s="9">
        <f>[1]re!C10*D22</f>
        <v>0</v>
      </c>
      <c r="F37" s="10">
        <f>D37*E37</f>
        <v>0</v>
      </c>
    </row>
    <row r="38" spans="2:6" ht="15.75" hidden="1" thickBot="1" x14ac:dyDescent="0.3">
      <c r="B38" s="4" t="s">
        <v>5</v>
      </c>
      <c r="C38" s="7" t="s">
        <v>35</v>
      </c>
      <c r="D38" s="19">
        <f>[1]re!C11*D22</f>
        <v>0</v>
      </c>
      <c r="F38" s="10">
        <f>D38*E38</f>
        <v>0</v>
      </c>
    </row>
    <row r="39" spans="2:6" ht="15.75" hidden="1" thickBot="1" x14ac:dyDescent="0.3">
      <c r="B39" s="4" t="s">
        <v>30</v>
      </c>
      <c r="C39" s="7" t="s">
        <v>29</v>
      </c>
      <c r="D39" s="9">
        <v>40</v>
      </c>
      <c r="F39" s="10">
        <f>D39*E39*E36</f>
        <v>0</v>
      </c>
    </row>
    <row r="40" spans="2:6" ht="15.75" hidden="1" thickBot="1" x14ac:dyDescent="0.3">
      <c r="B40" s="4" t="s">
        <v>7</v>
      </c>
      <c r="C40" s="7" t="s">
        <v>29</v>
      </c>
      <c r="D40" s="9">
        <v>20</v>
      </c>
      <c r="F40" s="10">
        <f>D40*E40*E36</f>
        <v>0</v>
      </c>
    </row>
    <row r="41" spans="2:6" ht="15.75" hidden="1" thickBot="1" x14ac:dyDescent="0.3">
      <c r="B41" s="4"/>
      <c r="F41" s="1"/>
    </row>
    <row r="42" spans="2:6" ht="15.75" hidden="1" thickBot="1" x14ac:dyDescent="0.3">
      <c r="B42" s="13" t="s">
        <v>8</v>
      </c>
      <c r="C42" s="12"/>
      <c r="D42" s="12"/>
      <c r="E42" s="12"/>
      <c r="F42" s="11">
        <f>SUM(F25:F36)</f>
        <v>0</v>
      </c>
    </row>
    <row r="43" spans="2:6" ht="15.75" hidden="1" thickBot="1" x14ac:dyDescent="0.3"/>
    <row r="44" spans="2:6" ht="16.5" thickTop="1" thickBot="1" x14ac:dyDescent="0.3"/>
    <row r="45" spans="2:6" ht="15.75" hidden="1" thickBot="1" x14ac:dyDescent="0.3">
      <c r="B45" s="4" t="s">
        <v>15</v>
      </c>
      <c r="C45" s="7" t="s">
        <v>9</v>
      </c>
      <c r="D45" s="9">
        <f>1+D48</f>
        <v>1</v>
      </c>
    </row>
    <row r="46" spans="2:6" ht="15.75" hidden="1" thickBot="1" x14ac:dyDescent="0.3">
      <c r="B46" s="4" t="s">
        <v>13</v>
      </c>
      <c r="C46" s="7" t="s">
        <v>21</v>
      </c>
      <c r="D46" s="9">
        <f>SUM(D48:D55)</f>
        <v>1</v>
      </c>
    </row>
    <row r="47" spans="2:6" ht="15.75" hidden="1" thickBot="1" x14ac:dyDescent="0.3">
      <c r="B47" s="4"/>
      <c r="C47" s="7"/>
    </row>
    <row r="48" spans="2:6" ht="30.75" hidden="1" thickBot="1" x14ac:dyDescent="0.3">
      <c r="B48" s="15" t="s">
        <v>16</v>
      </c>
      <c r="C48" s="7"/>
      <c r="D48" s="14"/>
    </row>
    <row r="49" spans="1:6" ht="30.75" hidden="1" thickBot="1" x14ac:dyDescent="0.3">
      <c r="B49" s="15" t="s">
        <v>28</v>
      </c>
      <c r="C49" s="7"/>
      <c r="D49" s="14"/>
    </row>
    <row r="50" spans="1:6" ht="30.75" hidden="1" thickBot="1" x14ac:dyDescent="0.3">
      <c r="B50" s="15" t="s">
        <v>22</v>
      </c>
      <c r="C50" s="7"/>
      <c r="D50" s="14"/>
    </row>
    <row r="51" spans="1:6" ht="30.75" hidden="1" thickBot="1" x14ac:dyDescent="0.3">
      <c r="B51" s="15" t="s">
        <v>17</v>
      </c>
      <c r="C51" s="7"/>
      <c r="D51" s="14">
        <v>1</v>
      </c>
    </row>
    <row r="52" spans="1:6" ht="30.75" hidden="1" thickBot="1" x14ac:dyDescent="0.3">
      <c r="B52" s="15" t="s">
        <v>18</v>
      </c>
      <c r="C52" s="7"/>
      <c r="D52" s="14"/>
    </row>
    <row r="53" spans="1:6" ht="30.75" hidden="1" thickBot="1" x14ac:dyDescent="0.3">
      <c r="B53" s="15" t="s">
        <v>19</v>
      </c>
      <c r="C53" s="7"/>
      <c r="D53" s="14"/>
    </row>
    <row r="54" spans="1:6" ht="30.75" hidden="1" thickBot="1" x14ac:dyDescent="0.3">
      <c r="B54" s="15" t="s">
        <v>27</v>
      </c>
      <c r="C54" s="7"/>
      <c r="D54" s="14"/>
    </row>
    <row r="55" spans="1:6" ht="30.75" hidden="1" thickBot="1" x14ac:dyDescent="0.3">
      <c r="B55" s="15" t="s">
        <v>20</v>
      </c>
      <c r="C55" s="7"/>
      <c r="D55" s="14"/>
    </row>
    <row r="56" spans="1:6" ht="15.75" hidden="1" thickBot="1" x14ac:dyDescent="0.3">
      <c r="C56" s="7"/>
    </row>
    <row r="57" spans="1:6" ht="18" hidden="1" thickBot="1" x14ac:dyDescent="0.35">
      <c r="B57" s="2" t="s">
        <v>45</v>
      </c>
      <c r="C57" s="8"/>
      <c r="D57" s="2"/>
      <c r="E57" s="2"/>
      <c r="F57" s="2"/>
    </row>
    <row r="58" spans="1:6" ht="15.75" hidden="1" thickBot="1" x14ac:dyDescent="0.3">
      <c r="A58" t="e">
        <f>[2]re!B37</f>
        <v>#REF!</v>
      </c>
      <c r="C58" s="7"/>
      <c r="D58" s="18" t="e">
        <f>[2]re!C37</f>
        <v>#REF!</v>
      </c>
    </row>
    <row r="59" spans="1:6" ht="15.75" hidden="1" thickBot="1" x14ac:dyDescent="0.3">
      <c r="A59" t="e">
        <f>[2]re!B38</f>
        <v>#REF!</v>
      </c>
      <c r="C59" s="7"/>
      <c r="D59" s="18" t="e">
        <f>[2]re!C38</f>
        <v>#REF!</v>
      </c>
    </row>
    <row r="60" spans="1:6" ht="15.75" hidden="1" thickBot="1" x14ac:dyDescent="0.3">
      <c r="C60" s="7"/>
      <c r="D60" s="7" t="s">
        <v>12</v>
      </c>
      <c r="E60" s="7" t="s">
        <v>10</v>
      </c>
      <c r="F60" s="7" t="s">
        <v>11</v>
      </c>
    </row>
    <row r="61" spans="1:6" ht="15.75" hidden="1" thickBot="1" x14ac:dyDescent="0.3">
      <c r="B61" s="4" t="s">
        <v>23</v>
      </c>
      <c r="C61" s="7" t="s">
        <v>1</v>
      </c>
      <c r="D61" s="9" t="e">
        <f>[2]re!C41*D58</f>
        <v>#REF!</v>
      </c>
      <c r="F61" s="10" t="e">
        <f>D61*E61</f>
        <v>#REF!</v>
      </c>
    </row>
    <row r="62" spans="1:6" ht="15.75" hidden="1" thickBot="1" x14ac:dyDescent="0.3">
      <c r="B62" s="4" t="s">
        <v>2</v>
      </c>
      <c r="C62" s="7" t="s">
        <v>1</v>
      </c>
      <c r="D62" s="9" t="e">
        <f>[2]re!C43*D58</f>
        <v>#REF!</v>
      </c>
      <c r="F62" s="10" t="e">
        <f>D62*E62</f>
        <v>#REF!</v>
      </c>
    </row>
    <row r="63" spans="1:6" ht="15.75" hidden="1" thickBot="1" x14ac:dyDescent="0.3">
      <c r="B63" s="4" t="s">
        <v>3</v>
      </c>
      <c r="C63" s="7" t="s">
        <v>1</v>
      </c>
      <c r="D63" s="9" t="e">
        <f>[2]re!C44*D58</f>
        <v>#REF!</v>
      </c>
      <c r="F63" s="10" t="e">
        <f>D63*E63</f>
        <v>#REF!</v>
      </c>
    </row>
    <row r="64" spans="1:6" ht="15.75" hidden="1" thickBot="1" x14ac:dyDescent="0.3">
      <c r="B64" s="4" t="s">
        <v>4</v>
      </c>
      <c r="C64" s="7" t="s">
        <v>6</v>
      </c>
      <c r="D64" s="9" t="e">
        <f>[2]re!C45*D58</f>
        <v>#REF!</v>
      </c>
      <c r="F64" s="10" t="e">
        <f>D64*E64</f>
        <v>#REF!</v>
      </c>
    </row>
    <row r="65" spans="2:30" ht="15.75" hidden="1" thickBot="1" x14ac:dyDescent="0.3">
      <c r="B65" s="4"/>
      <c r="C65" s="7"/>
      <c r="D65" s="9"/>
      <c r="F65" s="10"/>
    </row>
    <row r="66" spans="2:30" ht="15.75" hidden="1" thickBot="1" x14ac:dyDescent="0.3">
      <c r="B66" s="4" t="s">
        <v>24</v>
      </c>
      <c r="C66" s="7" t="s">
        <v>29</v>
      </c>
      <c r="D66" s="9" t="e">
        <f>[2]re!C42*D59</f>
        <v>#REF!</v>
      </c>
      <c r="F66" s="10" t="e">
        <f>D66*E66</f>
        <v>#REF!</v>
      </c>
    </row>
    <row r="67" spans="2:30" ht="15.75" hidden="1" thickBot="1" x14ac:dyDescent="0.3">
      <c r="B67" s="4" t="s">
        <v>26</v>
      </c>
      <c r="C67" s="7" t="s">
        <v>29</v>
      </c>
      <c r="D67" s="9">
        <v>35</v>
      </c>
      <c r="F67" s="10">
        <f>D67*E67</f>
        <v>0</v>
      </c>
    </row>
    <row r="68" spans="2:30" ht="15.75" hidden="1" thickBot="1" x14ac:dyDescent="0.3">
      <c r="B68" s="4"/>
      <c r="C68" s="7"/>
      <c r="D68" s="9"/>
      <c r="F68" s="10"/>
    </row>
    <row r="69" spans="2:30" ht="15.75" hidden="1" thickBot="1" x14ac:dyDescent="0.3">
      <c r="B69" s="4" t="s">
        <v>36</v>
      </c>
      <c r="C69" s="7" t="s">
        <v>34</v>
      </c>
      <c r="D69" s="9">
        <v>100</v>
      </c>
      <c r="F69" s="10">
        <f>D69*E69</f>
        <v>0</v>
      </c>
    </row>
    <row r="70" spans="2:30" ht="15.75" hidden="1" thickBot="1" x14ac:dyDescent="0.3">
      <c r="B70" s="4" t="s">
        <v>33</v>
      </c>
      <c r="C70" s="7" t="s">
        <v>34</v>
      </c>
      <c r="D70" s="9">
        <v>8</v>
      </c>
      <c r="F70" s="10">
        <f>D70*E70</f>
        <v>0</v>
      </c>
    </row>
    <row r="71" spans="2:30" ht="15.75" hidden="1" thickBot="1" x14ac:dyDescent="0.3">
      <c r="B71" s="4"/>
      <c r="C71" s="7"/>
      <c r="D71" s="9"/>
      <c r="F71" s="10"/>
    </row>
    <row r="72" spans="2:30" ht="15.75" hidden="1" thickBot="1" x14ac:dyDescent="0.3">
      <c r="B72" s="4" t="s">
        <v>25</v>
      </c>
      <c r="C72" s="7" t="s">
        <v>31</v>
      </c>
      <c r="D72" s="9"/>
      <c r="F72" s="10" t="e">
        <f>SUM(F73:F76)</f>
        <v>#REF!</v>
      </c>
    </row>
    <row r="73" spans="2:30" ht="15.75" hidden="1" thickBot="1" x14ac:dyDescent="0.3">
      <c r="B73" s="4" t="s">
        <v>32</v>
      </c>
      <c r="C73" s="7" t="s">
        <v>35</v>
      </c>
      <c r="D73" s="9" t="e">
        <f>[2]re!C46*D58</f>
        <v>#REF!</v>
      </c>
      <c r="F73" s="10" t="e">
        <f>D73*E73</f>
        <v>#REF!</v>
      </c>
    </row>
    <row r="74" spans="2:30" ht="15.75" hidden="1" thickBot="1" x14ac:dyDescent="0.3">
      <c r="B74" s="4" t="s">
        <v>5</v>
      </c>
      <c r="C74" s="7" t="s">
        <v>35</v>
      </c>
      <c r="D74" s="19" t="e">
        <f>[2]re!C47*D58</f>
        <v>#REF!</v>
      </c>
      <c r="F74" s="10" t="e">
        <f>D74*E74</f>
        <v>#REF!</v>
      </c>
    </row>
    <row r="75" spans="2:30" ht="15.75" hidden="1" thickBot="1" x14ac:dyDescent="0.3">
      <c r="B75" s="4" t="s">
        <v>30</v>
      </c>
      <c r="C75" s="7" t="s">
        <v>29</v>
      </c>
      <c r="D75" s="9">
        <v>40</v>
      </c>
      <c r="F75" s="10">
        <f>D75*E75*E72</f>
        <v>0</v>
      </c>
    </row>
    <row r="76" spans="2:30" ht="15.75" hidden="1" thickBot="1" x14ac:dyDescent="0.3">
      <c r="B76" s="4" t="s">
        <v>7</v>
      </c>
      <c r="C76" s="7" t="s">
        <v>29</v>
      </c>
      <c r="D76" s="9">
        <v>20</v>
      </c>
      <c r="F76" s="10">
        <f>D76*E76*E72</f>
        <v>0</v>
      </c>
    </row>
    <row r="77" spans="2:30" ht="15.75" hidden="1" thickBot="1" x14ac:dyDescent="0.3">
      <c r="B77" s="4"/>
      <c r="F77" s="1"/>
    </row>
    <row r="78" spans="2:30" ht="15.75" hidden="1" thickBot="1" x14ac:dyDescent="0.3">
      <c r="B78" s="13" t="s">
        <v>8</v>
      </c>
      <c r="C78" s="12"/>
      <c r="D78" s="12"/>
      <c r="E78" s="12"/>
      <c r="F78" s="11" t="e">
        <f>SUM(F61:F72)</f>
        <v>#REF!</v>
      </c>
    </row>
    <row r="79" spans="2:30" ht="15.75" hidden="1" thickBot="1" x14ac:dyDescent="0.3"/>
    <row r="80" spans="2:30" ht="18" thickBot="1" x14ac:dyDescent="0.35">
      <c r="B80" s="2"/>
      <c r="C80" s="8"/>
      <c r="D80" s="2"/>
      <c r="E80" s="2"/>
      <c r="F80" s="2"/>
      <c r="G80" s="201" t="s">
        <v>64</v>
      </c>
      <c r="H80" s="202"/>
      <c r="I80" s="202"/>
      <c r="J80" s="203"/>
      <c r="K80" s="181">
        <v>2021</v>
      </c>
      <c r="L80" s="182"/>
      <c r="M80" s="182"/>
      <c r="N80" s="183"/>
      <c r="O80" s="181">
        <v>2022</v>
      </c>
      <c r="P80" s="182"/>
      <c r="Q80" s="182"/>
      <c r="R80" s="183"/>
      <c r="S80" s="181">
        <v>2023</v>
      </c>
      <c r="T80" s="182"/>
      <c r="U80" s="182"/>
      <c r="V80" s="183"/>
      <c r="W80" s="181">
        <v>2024</v>
      </c>
      <c r="X80" s="182"/>
      <c r="Y80" s="182"/>
      <c r="Z80" s="183"/>
      <c r="AA80" s="181">
        <v>2025</v>
      </c>
      <c r="AB80" s="182"/>
      <c r="AC80" s="182"/>
      <c r="AD80" s="183"/>
    </row>
    <row r="81" spans="2:30" ht="16.5" thickTop="1" thickBot="1" x14ac:dyDescent="0.3">
      <c r="C81" s="7"/>
      <c r="G81" s="120" t="s">
        <v>39</v>
      </c>
      <c r="H81" s="121" t="s">
        <v>95</v>
      </c>
      <c r="I81" s="121" t="s">
        <v>62</v>
      </c>
      <c r="J81" s="122" t="s">
        <v>61</v>
      </c>
      <c r="K81" s="34" t="s">
        <v>39</v>
      </c>
      <c r="L81" s="33" t="s">
        <v>95</v>
      </c>
      <c r="M81" s="33" t="s">
        <v>62</v>
      </c>
      <c r="N81" s="35" t="s">
        <v>61</v>
      </c>
      <c r="O81" s="36" t="s">
        <v>39</v>
      </c>
      <c r="P81" s="33" t="s">
        <v>95</v>
      </c>
      <c r="Q81" s="43" t="s">
        <v>62</v>
      </c>
      <c r="R81" s="37" t="s">
        <v>61</v>
      </c>
      <c r="S81" s="39" t="s">
        <v>39</v>
      </c>
      <c r="T81" s="24" t="s">
        <v>95</v>
      </c>
      <c r="U81" s="24" t="s">
        <v>62</v>
      </c>
      <c r="V81" s="40" t="s">
        <v>61</v>
      </c>
      <c r="W81" s="42" t="s">
        <v>39</v>
      </c>
      <c r="X81" s="24" t="s">
        <v>95</v>
      </c>
      <c r="Y81" s="24" t="s">
        <v>62</v>
      </c>
      <c r="Z81" s="40" t="s">
        <v>61</v>
      </c>
      <c r="AA81" s="42" t="s">
        <v>39</v>
      </c>
      <c r="AB81" s="24" t="s">
        <v>95</v>
      </c>
      <c r="AC81" s="38" t="s">
        <v>62</v>
      </c>
      <c r="AD81" s="60" t="s">
        <v>61</v>
      </c>
    </row>
    <row r="82" spans="2:30" x14ac:dyDescent="0.25">
      <c r="C82" s="7"/>
      <c r="D82" s="7" t="s">
        <v>12</v>
      </c>
      <c r="E82" s="7" t="s">
        <v>10</v>
      </c>
      <c r="F82" s="7" t="s">
        <v>11</v>
      </c>
      <c r="G82" s="123"/>
      <c r="H82" s="124"/>
      <c r="I82" s="124"/>
      <c r="J82" s="125"/>
      <c r="K82" s="56"/>
      <c r="L82" s="55"/>
      <c r="M82" s="55"/>
      <c r="N82" s="57"/>
      <c r="O82" s="59"/>
      <c r="P82" s="55"/>
      <c r="Q82" s="55"/>
      <c r="R82" s="57"/>
      <c r="S82" s="59"/>
      <c r="T82" s="55"/>
      <c r="U82" s="52"/>
      <c r="V82" s="57"/>
      <c r="W82" s="59"/>
      <c r="X82" s="55"/>
      <c r="Y82" s="55"/>
      <c r="Z82" s="57"/>
      <c r="AA82" s="59"/>
      <c r="AB82" s="55"/>
      <c r="AC82" s="55"/>
      <c r="AD82" s="57"/>
    </row>
    <row r="83" spans="2:30" x14ac:dyDescent="0.25">
      <c r="B83" s="4" t="s">
        <v>202</v>
      </c>
      <c r="C83" s="7" t="s">
        <v>203</v>
      </c>
      <c r="D83" s="9"/>
      <c r="E83">
        <v>2</v>
      </c>
      <c r="F83" s="53">
        <f t="shared" ref="F83:F95" si="0">D83*E83</f>
        <v>0</v>
      </c>
      <c r="G83" s="133">
        <f t="shared" ref="G83:J96" si="1">K83+O83+S83+W83+AA83</f>
        <v>0</v>
      </c>
      <c r="H83" s="134">
        <f t="shared" si="1"/>
        <v>0</v>
      </c>
      <c r="I83" s="134">
        <f t="shared" si="1"/>
        <v>0</v>
      </c>
      <c r="J83" s="135">
        <f t="shared" si="1"/>
        <v>0</v>
      </c>
      <c r="K83" s="136">
        <f t="shared" ref="K83:K92" si="2">SUM(L83:N83)</f>
        <v>0</v>
      </c>
      <c r="L83" s="137"/>
      <c r="M83" s="137"/>
      <c r="N83" s="64">
        <f>F83</f>
        <v>0</v>
      </c>
      <c r="O83" s="138">
        <f t="shared" ref="O83:O92" si="3">SUM(P83:R83)</f>
        <v>0</v>
      </c>
      <c r="P83" s="137"/>
      <c r="Q83" s="137"/>
      <c r="R83" s="64"/>
      <c r="S83" s="138">
        <f t="shared" ref="S83:S92" si="4">SUM(T83:V83)</f>
        <v>0</v>
      </c>
      <c r="T83" s="137"/>
      <c r="U83" s="139"/>
      <c r="V83" s="64"/>
      <c r="W83" s="138">
        <f t="shared" ref="W83:W92" si="5">SUM(X83:Z83)</f>
        <v>0</v>
      </c>
      <c r="X83" s="137"/>
      <c r="Y83" s="137"/>
      <c r="Z83" s="64"/>
      <c r="AA83" s="138">
        <f t="shared" ref="AA83:AA92" si="6">SUM(AB83:AD83)</f>
        <v>0</v>
      </c>
      <c r="AB83" s="137"/>
      <c r="AC83" s="137"/>
      <c r="AD83" s="64"/>
    </row>
    <row r="84" spans="2:30" x14ac:dyDescent="0.25">
      <c r="B84" s="4" t="s">
        <v>4</v>
      </c>
      <c r="C84" s="7" t="s">
        <v>6</v>
      </c>
      <c r="D84" s="9"/>
      <c r="E84">
        <v>0</v>
      </c>
      <c r="F84" s="53">
        <f t="shared" si="0"/>
        <v>0</v>
      </c>
      <c r="G84" s="133">
        <f t="shared" si="1"/>
        <v>0</v>
      </c>
      <c r="H84" s="140">
        <f t="shared" si="1"/>
        <v>0</v>
      </c>
      <c r="I84" s="140">
        <f t="shared" si="1"/>
        <v>0</v>
      </c>
      <c r="J84" s="141">
        <f t="shared" si="1"/>
        <v>0</v>
      </c>
      <c r="K84" s="136">
        <f t="shared" si="2"/>
        <v>0</v>
      </c>
      <c r="L84" s="137"/>
      <c r="M84" s="137"/>
      <c r="N84" s="64"/>
      <c r="O84" s="138">
        <f t="shared" si="3"/>
        <v>0</v>
      </c>
      <c r="P84" s="137"/>
      <c r="Q84" s="137"/>
      <c r="R84" s="64"/>
      <c r="S84" s="138">
        <f t="shared" si="4"/>
        <v>0</v>
      </c>
      <c r="T84" s="137"/>
      <c r="U84" s="139"/>
      <c r="V84" s="64"/>
      <c r="W84" s="138">
        <f t="shared" si="5"/>
        <v>0</v>
      </c>
      <c r="X84" s="137"/>
      <c r="Y84" s="137"/>
      <c r="Z84" s="64"/>
      <c r="AA84" s="138">
        <f t="shared" si="6"/>
        <v>0</v>
      </c>
      <c r="AB84" s="137"/>
      <c r="AC84" s="137"/>
      <c r="AD84" s="64"/>
    </row>
    <row r="85" spans="2:30" x14ac:dyDescent="0.25">
      <c r="B85" s="4"/>
      <c r="C85" s="7"/>
      <c r="D85" s="9"/>
      <c r="F85" s="53"/>
      <c r="G85" s="133">
        <f t="shared" si="1"/>
        <v>0</v>
      </c>
      <c r="H85" s="134">
        <f t="shared" si="1"/>
        <v>0</v>
      </c>
      <c r="I85" s="134">
        <f t="shared" si="1"/>
        <v>0</v>
      </c>
      <c r="J85" s="135">
        <f t="shared" si="1"/>
        <v>0</v>
      </c>
      <c r="K85" s="136">
        <f t="shared" si="2"/>
        <v>0</v>
      </c>
      <c r="L85" s="137"/>
      <c r="M85" s="137"/>
      <c r="N85" s="64"/>
      <c r="O85" s="138">
        <f t="shared" si="3"/>
        <v>0</v>
      </c>
      <c r="P85" s="137"/>
      <c r="Q85" s="137"/>
      <c r="R85" s="64"/>
      <c r="S85" s="138">
        <f t="shared" si="4"/>
        <v>0</v>
      </c>
      <c r="T85" s="137"/>
      <c r="U85" s="139"/>
      <c r="V85" s="64"/>
      <c r="W85" s="138">
        <f t="shared" si="5"/>
        <v>0</v>
      </c>
      <c r="X85" s="137"/>
      <c r="Y85" s="137"/>
      <c r="Z85" s="64"/>
      <c r="AA85" s="138">
        <f t="shared" si="6"/>
        <v>0</v>
      </c>
      <c r="AB85" s="137"/>
      <c r="AC85" s="137"/>
      <c r="AD85" s="64"/>
    </row>
    <row r="86" spans="2:30" x14ac:dyDescent="0.25">
      <c r="B86" s="4" t="s">
        <v>204</v>
      </c>
      <c r="C86" s="7" t="s">
        <v>29</v>
      </c>
      <c r="D86" s="9"/>
      <c r="E86" s="49">
        <f>C42</f>
        <v>0</v>
      </c>
      <c r="F86" s="53">
        <f t="shared" si="0"/>
        <v>0</v>
      </c>
      <c r="G86" s="133">
        <f t="shared" si="1"/>
        <v>0</v>
      </c>
      <c r="H86" s="140">
        <f t="shared" si="1"/>
        <v>0</v>
      </c>
      <c r="I86" s="140">
        <f t="shared" si="1"/>
        <v>0</v>
      </c>
      <c r="J86" s="141">
        <f t="shared" si="1"/>
        <v>0</v>
      </c>
      <c r="K86" s="136">
        <f t="shared" si="2"/>
        <v>0</v>
      </c>
      <c r="L86" s="137"/>
      <c r="M86" s="137"/>
      <c r="N86" s="64">
        <f>F86</f>
        <v>0</v>
      </c>
      <c r="O86" s="138">
        <f t="shared" si="3"/>
        <v>0</v>
      </c>
      <c r="P86" s="137"/>
      <c r="Q86" s="137"/>
      <c r="R86" s="64"/>
      <c r="S86" s="138">
        <f t="shared" si="4"/>
        <v>0</v>
      </c>
      <c r="T86" s="137"/>
      <c r="U86" s="139"/>
      <c r="V86" s="64"/>
      <c r="W86" s="138">
        <f t="shared" si="5"/>
        <v>0</v>
      </c>
      <c r="X86" s="137"/>
      <c r="Y86" s="137"/>
      <c r="Z86" s="64"/>
      <c r="AA86" s="138">
        <f t="shared" si="6"/>
        <v>0</v>
      </c>
      <c r="AB86" s="137"/>
      <c r="AC86" s="137"/>
      <c r="AD86" s="64"/>
    </row>
    <row r="87" spans="2:30" x14ac:dyDescent="0.25">
      <c r="B87" s="4" t="s">
        <v>26</v>
      </c>
      <c r="C87" s="7" t="s">
        <v>29</v>
      </c>
      <c r="D87" s="9"/>
      <c r="E87" s="49">
        <f>C42</f>
        <v>0</v>
      </c>
      <c r="F87" s="53">
        <f t="shared" si="0"/>
        <v>0</v>
      </c>
      <c r="G87" s="133">
        <f t="shared" si="1"/>
        <v>0</v>
      </c>
      <c r="H87" s="134">
        <f t="shared" si="1"/>
        <v>0</v>
      </c>
      <c r="I87" s="134">
        <f t="shared" si="1"/>
        <v>0</v>
      </c>
      <c r="J87" s="135">
        <f t="shared" si="1"/>
        <v>0</v>
      </c>
      <c r="K87" s="136">
        <f t="shared" si="2"/>
        <v>0</v>
      </c>
      <c r="L87" s="137"/>
      <c r="M87" s="137"/>
      <c r="N87" s="64">
        <f>F87</f>
        <v>0</v>
      </c>
      <c r="O87" s="138">
        <f t="shared" si="3"/>
        <v>0</v>
      </c>
      <c r="P87" s="137"/>
      <c r="Q87" s="137"/>
      <c r="R87" s="64"/>
      <c r="S87" s="138">
        <f t="shared" si="4"/>
        <v>0</v>
      </c>
      <c r="T87" s="137"/>
      <c r="U87" s="139"/>
      <c r="V87" s="64"/>
      <c r="W87" s="138">
        <f t="shared" si="5"/>
        <v>0</v>
      </c>
      <c r="X87" s="137"/>
      <c r="Y87" s="137"/>
      <c r="Z87" s="64"/>
      <c r="AA87" s="138">
        <f t="shared" si="6"/>
        <v>0</v>
      </c>
      <c r="AB87" s="137"/>
      <c r="AC87" s="137"/>
      <c r="AD87" s="64"/>
    </row>
    <row r="88" spans="2:30" x14ac:dyDescent="0.25">
      <c r="B88" s="4"/>
      <c r="C88" s="7"/>
      <c r="D88" s="9"/>
      <c r="F88" s="53"/>
      <c r="G88" s="133">
        <f t="shared" si="1"/>
        <v>0</v>
      </c>
      <c r="H88" s="140">
        <f t="shared" si="1"/>
        <v>0</v>
      </c>
      <c r="I88" s="140">
        <f t="shared" si="1"/>
        <v>0</v>
      </c>
      <c r="J88" s="141">
        <f t="shared" si="1"/>
        <v>0</v>
      </c>
      <c r="K88" s="136">
        <f t="shared" si="2"/>
        <v>0</v>
      </c>
      <c r="L88" s="137"/>
      <c r="M88" s="137"/>
      <c r="N88" s="64"/>
      <c r="O88" s="138">
        <f t="shared" si="3"/>
        <v>0</v>
      </c>
      <c r="P88" s="137"/>
      <c r="Q88" s="137"/>
      <c r="R88" s="64"/>
      <c r="S88" s="138">
        <f t="shared" si="4"/>
        <v>0</v>
      </c>
      <c r="T88" s="137"/>
      <c r="U88" s="139"/>
      <c r="V88" s="64"/>
      <c r="W88" s="138">
        <f t="shared" si="5"/>
        <v>0</v>
      </c>
      <c r="X88" s="137"/>
      <c r="Y88" s="137"/>
      <c r="Z88" s="64"/>
      <c r="AA88" s="138">
        <f t="shared" si="6"/>
        <v>0</v>
      </c>
      <c r="AB88" s="137"/>
      <c r="AC88" s="137"/>
      <c r="AD88" s="64"/>
    </row>
    <row r="89" spans="2:30" x14ac:dyDescent="0.25">
      <c r="B89" s="4" t="s">
        <v>205</v>
      </c>
      <c r="C89" s="7" t="s">
        <v>34</v>
      </c>
      <c r="D89" s="9"/>
      <c r="F89" s="53">
        <f t="shared" si="0"/>
        <v>0</v>
      </c>
      <c r="G89" s="133">
        <f t="shared" si="1"/>
        <v>0</v>
      </c>
      <c r="H89" s="134">
        <f t="shared" si="1"/>
        <v>0</v>
      </c>
      <c r="I89" s="134">
        <f t="shared" si="1"/>
        <v>0</v>
      </c>
      <c r="J89" s="135">
        <f t="shared" si="1"/>
        <v>0</v>
      </c>
      <c r="K89" s="136">
        <f t="shared" si="2"/>
        <v>0</v>
      </c>
      <c r="L89" s="137"/>
      <c r="M89" s="137"/>
      <c r="N89" s="64">
        <f>F89/5</f>
        <v>0</v>
      </c>
      <c r="O89" s="138">
        <f t="shared" si="3"/>
        <v>0</v>
      </c>
      <c r="P89" s="137"/>
      <c r="Q89" s="137"/>
      <c r="R89" s="64">
        <f>F89/5</f>
        <v>0</v>
      </c>
      <c r="S89" s="138">
        <f t="shared" si="4"/>
        <v>0</v>
      </c>
      <c r="T89" s="137"/>
      <c r="U89" s="139"/>
      <c r="V89" s="64">
        <f>F89/5</f>
        <v>0</v>
      </c>
      <c r="W89" s="138">
        <f t="shared" si="5"/>
        <v>0</v>
      </c>
      <c r="X89" s="137"/>
      <c r="Y89" s="137"/>
      <c r="Z89" s="64">
        <f>F89/5</f>
        <v>0</v>
      </c>
      <c r="AA89" s="138">
        <f t="shared" si="6"/>
        <v>0</v>
      </c>
      <c r="AB89" s="137"/>
      <c r="AC89" s="137"/>
      <c r="AD89" s="64">
        <f>F89/5</f>
        <v>0</v>
      </c>
    </row>
    <row r="90" spans="2:30" x14ac:dyDescent="0.25">
      <c r="B90" s="4" t="s">
        <v>33</v>
      </c>
      <c r="C90" s="7" t="s">
        <v>34</v>
      </c>
      <c r="D90" s="9"/>
      <c r="E90">
        <v>0</v>
      </c>
      <c r="F90" s="53">
        <f t="shared" si="0"/>
        <v>0</v>
      </c>
      <c r="G90" s="133">
        <f t="shared" si="1"/>
        <v>0</v>
      </c>
      <c r="H90" s="140">
        <f t="shared" si="1"/>
        <v>0</v>
      </c>
      <c r="I90" s="140">
        <f t="shared" si="1"/>
        <v>0</v>
      </c>
      <c r="J90" s="141">
        <f t="shared" si="1"/>
        <v>0</v>
      </c>
      <c r="K90" s="136">
        <f t="shared" si="2"/>
        <v>0</v>
      </c>
      <c r="L90" s="137"/>
      <c r="M90" s="137"/>
      <c r="N90" s="64"/>
      <c r="O90" s="138">
        <f t="shared" si="3"/>
        <v>0</v>
      </c>
      <c r="P90" s="137"/>
      <c r="Q90" s="137"/>
      <c r="R90" s="64"/>
      <c r="S90" s="138">
        <f t="shared" si="4"/>
        <v>0</v>
      </c>
      <c r="T90" s="137"/>
      <c r="U90" s="139"/>
      <c r="V90" s="64"/>
      <c r="W90" s="138">
        <f t="shared" si="5"/>
        <v>0</v>
      </c>
      <c r="X90" s="137"/>
      <c r="Y90" s="137"/>
      <c r="Z90" s="64"/>
      <c r="AA90" s="138">
        <f t="shared" si="6"/>
        <v>0</v>
      </c>
      <c r="AB90" s="137"/>
      <c r="AC90" s="137"/>
      <c r="AD90" s="64"/>
    </row>
    <row r="91" spans="2:30" x14ac:dyDescent="0.25">
      <c r="B91" s="4"/>
      <c r="C91" s="7"/>
      <c r="D91" s="9"/>
      <c r="F91" s="53"/>
      <c r="G91" s="133">
        <f t="shared" si="1"/>
        <v>0</v>
      </c>
      <c r="H91" s="134">
        <f t="shared" si="1"/>
        <v>0</v>
      </c>
      <c r="I91" s="134">
        <f t="shared" si="1"/>
        <v>0</v>
      </c>
      <c r="J91" s="135">
        <f t="shared" si="1"/>
        <v>0</v>
      </c>
      <c r="K91" s="136">
        <f t="shared" si="2"/>
        <v>0</v>
      </c>
      <c r="L91" s="137"/>
      <c r="M91" s="137"/>
      <c r="N91" s="64"/>
      <c r="O91" s="138">
        <f t="shared" si="3"/>
        <v>0</v>
      </c>
      <c r="P91" s="137"/>
      <c r="Q91" s="137"/>
      <c r="R91" s="64"/>
      <c r="S91" s="138">
        <f t="shared" si="4"/>
        <v>0</v>
      </c>
      <c r="T91" s="137"/>
      <c r="U91" s="139"/>
      <c r="V91" s="64"/>
      <c r="W91" s="138">
        <f t="shared" si="5"/>
        <v>0</v>
      </c>
      <c r="X91" s="137"/>
      <c r="Y91" s="137"/>
      <c r="Z91" s="64"/>
      <c r="AA91" s="138">
        <f t="shared" si="6"/>
        <v>0</v>
      </c>
      <c r="AB91" s="137"/>
      <c r="AC91" s="137"/>
      <c r="AD91" s="64"/>
    </row>
    <row r="92" spans="2:30" x14ac:dyDescent="0.25">
      <c r="B92" s="4" t="s">
        <v>25</v>
      </c>
      <c r="C92" s="7" t="s">
        <v>31</v>
      </c>
      <c r="D92" s="9"/>
      <c r="E92">
        <v>25</v>
      </c>
      <c r="F92" s="53">
        <f t="shared" si="0"/>
        <v>0</v>
      </c>
      <c r="G92" s="133">
        <f t="shared" si="1"/>
        <v>0</v>
      </c>
      <c r="H92" s="140">
        <f t="shared" si="1"/>
        <v>0</v>
      </c>
      <c r="I92" s="140">
        <f t="shared" si="1"/>
        <v>0</v>
      </c>
      <c r="J92" s="141">
        <f t="shared" si="1"/>
        <v>0</v>
      </c>
      <c r="K92" s="136">
        <f t="shared" si="2"/>
        <v>0</v>
      </c>
      <c r="L92" s="137">
        <f>F92</f>
        <v>0</v>
      </c>
      <c r="M92" s="137"/>
      <c r="N92" s="64"/>
      <c r="O92" s="138">
        <f t="shared" si="3"/>
        <v>0</v>
      </c>
      <c r="P92" s="137"/>
      <c r="Q92" s="137"/>
      <c r="R92" s="64"/>
      <c r="S92" s="138">
        <f t="shared" si="4"/>
        <v>0</v>
      </c>
      <c r="T92" s="137"/>
      <c r="U92" s="139"/>
      <c r="V92" s="64"/>
      <c r="W92" s="138">
        <f t="shared" si="5"/>
        <v>0</v>
      </c>
      <c r="X92" s="137"/>
      <c r="Y92" s="137"/>
      <c r="Z92" s="64"/>
      <c r="AA92" s="138">
        <f t="shared" si="6"/>
        <v>0</v>
      </c>
      <c r="AB92" s="137"/>
      <c r="AC92" s="137"/>
      <c r="AD92" s="64"/>
    </row>
    <row r="93" spans="2:30" x14ac:dyDescent="0.25">
      <c r="B93" s="4" t="s">
        <v>32</v>
      </c>
      <c r="C93" s="7" t="s">
        <v>206</v>
      </c>
      <c r="D93" s="19">
        <v>3225</v>
      </c>
      <c r="E93">
        <v>10</v>
      </c>
      <c r="F93" s="53">
        <f t="shared" si="0"/>
        <v>32250</v>
      </c>
      <c r="G93" s="133">
        <f t="shared" si="1"/>
        <v>32250</v>
      </c>
      <c r="H93" s="134">
        <f t="shared" si="1"/>
        <v>32250</v>
      </c>
      <c r="I93" s="134">
        <f t="shared" si="1"/>
        <v>0</v>
      </c>
      <c r="J93" s="135">
        <f t="shared" si="1"/>
        <v>0</v>
      </c>
      <c r="K93" s="136">
        <f>SUM(L93:N93)</f>
        <v>6450</v>
      </c>
      <c r="L93" s="137">
        <f>D93*2</f>
        <v>6450</v>
      </c>
      <c r="M93" s="137"/>
      <c r="N93" s="64"/>
      <c r="O93" s="138">
        <f>SUM(P93:R93)</f>
        <v>6450</v>
      </c>
      <c r="P93" s="137">
        <f>D93*2</f>
        <v>6450</v>
      </c>
      <c r="Q93" s="137"/>
      <c r="R93" s="64"/>
      <c r="S93" s="138">
        <f>SUM(T93:V93)</f>
        <v>6450</v>
      </c>
      <c r="T93" s="137">
        <f>D93*2</f>
        <v>6450</v>
      </c>
      <c r="U93" s="139"/>
      <c r="V93" s="64"/>
      <c r="W93" s="138">
        <f>SUM(X93:Z93)</f>
        <v>6450</v>
      </c>
      <c r="X93" s="137">
        <f>D93*2</f>
        <v>6450</v>
      </c>
      <c r="Y93" s="137"/>
      <c r="Z93" s="64"/>
      <c r="AA93" s="138">
        <f>SUM(AB93:AD93)</f>
        <v>6450</v>
      </c>
      <c r="AB93" s="137">
        <f>D93*2</f>
        <v>6450</v>
      </c>
      <c r="AC93" s="137"/>
      <c r="AD93" s="64"/>
    </row>
    <row r="94" spans="2:30" x14ac:dyDescent="0.25">
      <c r="B94" s="4"/>
      <c r="C94" s="7" t="s">
        <v>35</v>
      </c>
      <c r="D94" s="19"/>
      <c r="F94" s="53"/>
      <c r="G94" s="133">
        <f t="shared" si="1"/>
        <v>0</v>
      </c>
      <c r="H94" s="140"/>
      <c r="I94" s="140"/>
      <c r="J94" s="141"/>
      <c r="K94" s="136"/>
      <c r="L94" s="137"/>
      <c r="M94" s="137"/>
      <c r="N94" s="64"/>
      <c r="O94" s="138"/>
      <c r="P94" s="137"/>
      <c r="Q94" s="137"/>
      <c r="R94" s="64"/>
      <c r="S94" s="138"/>
      <c r="T94" s="137"/>
      <c r="U94" s="139"/>
      <c r="V94" s="64"/>
      <c r="W94" s="138"/>
      <c r="X94" s="137"/>
      <c r="Y94" s="137"/>
      <c r="Z94" s="64"/>
      <c r="AA94" s="138"/>
      <c r="AB94" s="137"/>
      <c r="AC94" s="137"/>
      <c r="AD94" s="64"/>
    </row>
    <row r="95" spans="2:30" x14ac:dyDescent="0.25">
      <c r="B95" s="4" t="s">
        <v>30</v>
      </c>
      <c r="C95" s="7" t="s">
        <v>29</v>
      </c>
      <c r="D95" s="9">
        <v>4</v>
      </c>
      <c r="E95">
        <v>100</v>
      </c>
      <c r="F95" s="53">
        <f t="shared" si="0"/>
        <v>400</v>
      </c>
      <c r="G95" s="133">
        <f t="shared" si="1"/>
        <v>400</v>
      </c>
      <c r="H95" s="134">
        <f t="shared" si="1"/>
        <v>400</v>
      </c>
      <c r="I95" s="134">
        <f t="shared" si="1"/>
        <v>0</v>
      </c>
      <c r="J95" s="135">
        <f t="shared" si="1"/>
        <v>0</v>
      </c>
      <c r="K95" s="136">
        <f t="shared" ref="K95:K96" si="7">SUM(L95:N95)</f>
        <v>80</v>
      </c>
      <c r="L95" s="137">
        <f>D95*20</f>
        <v>80</v>
      </c>
      <c r="M95" s="137"/>
      <c r="N95" s="64"/>
      <c r="O95" s="138">
        <f t="shared" ref="O95:O96" si="8">SUM(P95:R95)</f>
        <v>80</v>
      </c>
      <c r="P95" s="137">
        <f>D95*20</f>
        <v>80</v>
      </c>
      <c r="Q95" s="137"/>
      <c r="R95" s="64"/>
      <c r="S95" s="138">
        <f t="shared" ref="S95:S96" si="9">SUM(T95:V95)</f>
        <v>80</v>
      </c>
      <c r="T95" s="137">
        <f>D95*20</f>
        <v>80</v>
      </c>
      <c r="U95" s="139"/>
      <c r="V95" s="64"/>
      <c r="W95" s="138">
        <f t="shared" ref="W95:W96" si="10">SUM(X95:Z95)</f>
        <v>80</v>
      </c>
      <c r="X95" s="137">
        <f>D95*20</f>
        <v>80</v>
      </c>
      <c r="Y95" s="137"/>
      <c r="Z95" s="64"/>
      <c r="AA95" s="138">
        <f t="shared" ref="AA95:AA96" si="11">SUM(AB95:AD95)</f>
        <v>80</v>
      </c>
      <c r="AB95" s="137">
        <f>D95*20</f>
        <v>80</v>
      </c>
      <c r="AC95" s="137"/>
      <c r="AD95" s="64"/>
    </row>
    <row r="96" spans="2:30" x14ac:dyDescent="0.25">
      <c r="B96" s="4" t="s">
        <v>7</v>
      </c>
      <c r="C96" s="7" t="s">
        <v>29</v>
      </c>
      <c r="D96" s="9">
        <v>20</v>
      </c>
      <c r="E96">
        <v>125</v>
      </c>
      <c r="F96" s="53">
        <f>D96*E96</f>
        <v>2500</v>
      </c>
      <c r="G96" s="133">
        <f t="shared" si="1"/>
        <v>2500</v>
      </c>
      <c r="H96" s="134">
        <f t="shared" si="1"/>
        <v>2500</v>
      </c>
      <c r="I96" s="134">
        <f t="shared" si="1"/>
        <v>0</v>
      </c>
      <c r="J96" s="135">
        <f t="shared" si="1"/>
        <v>0</v>
      </c>
      <c r="K96" s="136">
        <f t="shared" si="7"/>
        <v>500</v>
      </c>
      <c r="L96" s="137">
        <f>D96*25</f>
        <v>500</v>
      </c>
      <c r="M96" s="137"/>
      <c r="N96" s="64"/>
      <c r="O96" s="138">
        <f t="shared" si="8"/>
        <v>500</v>
      </c>
      <c r="P96" s="137">
        <f>D96*25</f>
        <v>500</v>
      </c>
      <c r="Q96" s="137"/>
      <c r="R96" s="64"/>
      <c r="S96" s="138">
        <f t="shared" si="9"/>
        <v>500</v>
      </c>
      <c r="T96" s="137">
        <f>D96*25</f>
        <v>500</v>
      </c>
      <c r="U96" s="139"/>
      <c r="V96" s="64"/>
      <c r="W96" s="138">
        <f t="shared" si="10"/>
        <v>500</v>
      </c>
      <c r="X96" s="137">
        <f>D96*25</f>
        <v>500</v>
      </c>
      <c r="Y96" s="137"/>
      <c r="Z96" s="64"/>
      <c r="AA96" s="138">
        <f t="shared" si="11"/>
        <v>500</v>
      </c>
      <c r="AB96" s="137">
        <f>D96*25</f>
        <v>500</v>
      </c>
      <c r="AC96" s="137"/>
      <c r="AD96" s="64"/>
    </row>
    <row r="97" spans="2:30" ht="15.75" thickBot="1" x14ac:dyDescent="0.3">
      <c r="B97" s="4"/>
      <c r="F97" s="1"/>
      <c r="G97" s="140"/>
      <c r="H97" s="140"/>
      <c r="I97" s="140"/>
      <c r="J97" s="141"/>
      <c r="K97" s="136"/>
      <c r="L97" s="137"/>
      <c r="M97" s="137"/>
      <c r="N97" s="64"/>
      <c r="O97" s="138"/>
      <c r="P97" s="137"/>
      <c r="Q97" s="137"/>
      <c r="R97" s="64"/>
      <c r="S97" s="138"/>
      <c r="T97" s="137"/>
      <c r="U97" s="139"/>
      <c r="V97" s="64"/>
      <c r="W97" s="138"/>
      <c r="X97" s="137"/>
      <c r="Y97" s="137"/>
      <c r="Z97" s="64"/>
      <c r="AA97" s="138"/>
      <c r="AB97" s="137"/>
      <c r="AC97" s="137"/>
      <c r="AD97" s="64"/>
    </row>
    <row r="98" spans="2:30" ht="15.75" thickBot="1" x14ac:dyDescent="0.3">
      <c r="B98" s="13" t="s">
        <v>8</v>
      </c>
      <c r="C98" s="12"/>
      <c r="D98" s="12"/>
      <c r="E98" s="12"/>
      <c r="F98" s="142">
        <f>SUM(F83:F96)</f>
        <v>35150</v>
      </c>
      <c r="G98" s="131">
        <f t="shared" ref="G98:I98" si="12">SUM(G83:G96)</f>
        <v>35150</v>
      </c>
      <c r="H98" s="131">
        <f t="shared" si="12"/>
        <v>35150</v>
      </c>
      <c r="I98" s="131">
        <f t="shared" si="12"/>
        <v>0</v>
      </c>
      <c r="J98" s="131">
        <f>SUM(J83:J96)</f>
        <v>0</v>
      </c>
      <c r="K98" s="65">
        <f t="shared" ref="K98:M98" si="13">SUM(K83:K96)</f>
        <v>7030</v>
      </c>
      <c r="L98" s="65">
        <f t="shared" si="13"/>
        <v>7030</v>
      </c>
      <c r="M98" s="65">
        <f t="shared" si="13"/>
        <v>0</v>
      </c>
      <c r="N98" s="65">
        <f>SUM(N83:N96)</f>
        <v>0</v>
      </c>
      <c r="O98" s="65">
        <f t="shared" ref="O98:Q98" si="14">SUM(O83:O97)</f>
        <v>7030</v>
      </c>
      <c r="P98" s="65">
        <f t="shared" si="14"/>
        <v>7030</v>
      </c>
      <c r="Q98" s="65">
        <f t="shared" si="14"/>
        <v>0</v>
      </c>
      <c r="R98" s="65">
        <f>SUM(R83:R97)</f>
        <v>0</v>
      </c>
      <c r="S98" s="65">
        <f t="shared" ref="S98:U98" si="15">SUM(S83:S96)</f>
        <v>7030</v>
      </c>
      <c r="T98" s="65">
        <f t="shared" si="15"/>
        <v>7030</v>
      </c>
      <c r="U98" s="65">
        <f t="shared" si="15"/>
        <v>0</v>
      </c>
      <c r="V98" s="65">
        <f>SUM(V83:V96)</f>
        <v>0</v>
      </c>
      <c r="W98" s="65">
        <f t="shared" ref="W98:Y98" si="16">SUM(W83:W96)</f>
        <v>7030</v>
      </c>
      <c r="X98" s="65">
        <f t="shared" si="16"/>
        <v>7030</v>
      </c>
      <c r="Y98" s="65">
        <f t="shared" si="16"/>
        <v>0</v>
      </c>
      <c r="Z98" s="65">
        <f>SUM(Z83:Z96)</f>
        <v>0</v>
      </c>
      <c r="AA98" s="65">
        <f t="shared" ref="AA98:AC98" si="17">SUM(AA83:AA96)</f>
        <v>7030</v>
      </c>
      <c r="AB98" s="65">
        <f t="shared" si="17"/>
        <v>7030</v>
      </c>
      <c r="AC98" s="65">
        <f t="shared" si="17"/>
        <v>0</v>
      </c>
      <c r="AD98" s="65">
        <f>SUM(AD83:AD96)</f>
        <v>0</v>
      </c>
    </row>
  </sheetData>
  <mergeCells count="6">
    <mergeCell ref="AA80:AD80"/>
    <mergeCell ref="G80:J80"/>
    <mergeCell ref="K80:N80"/>
    <mergeCell ref="O80:R80"/>
    <mergeCell ref="S80:V80"/>
    <mergeCell ref="W80:Z8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6"/>
  <sheetViews>
    <sheetView zoomScale="60" zoomScaleNormal="60" workbookViewId="0">
      <selection activeCell="E62" sqref="E62"/>
    </sheetView>
  </sheetViews>
  <sheetFormatPr defaultRowHeight="15" x14ac:dyDescent="0.25"/>
  <cols>
    <col min="2" max="2" width="33.5703125" bestFit="1" customWidth="1"/>
    <col min="3" max="3" width="9" style="6" bestFit="1" customWidth="1"/>
    <col min="6" max="6" width="16.28515625" customWidth="1"/>
    <col min="7" max="7" width="13.140625" customWidth="1"/>
    <col min="10" max="10" width="15.140625" customWidth="1"/>
    <col min="11" max="11" width="13" customWidth="1"/>
    <col min="14" max="14" width="11.42578125" customWidth="1"/>
  </cols>
  <sheetData>
    <row r="3" spans="2:6" x14ac:dyDescent="0.25">
      <c r="B3" t="s">
        <v>74</v>
      </c>
    </row>
    <row r="4" spans="2:6" x14ac:dyDescent="0.25">
      <c r="B4" t="s">
        <v>75</v>
      </c>
    </row>
    <row r="5" spans="2:6" x14ac:dyDescent="0.25">
      <c r="B5" t="s">
        <v>76</v>
      </c>
    </row>
    <row r="6" spans="2:6" x14ac:dyDescent="0.25">
      <c r="B6" s="1" t="s">
        <v>145</v>
      </c>
    </row>
    <row r="8" spans="2:6" ht="20.25" thickBot="1" x14ac:dyDescent="0.35">
      <c r="B8" s="3" t="s">
        <v>211</v>
      </c>
      <c r="C8" s="5"/>
      <c r="D8" s="3"/>
      <c r="E8" s="3"/>
      <c r="F8" s="3"/>
    </row>
    <row r="9" spans="2:6" ht="15.75" thickTop="1" x14ac:dyDescent="0.25"/>
    <row r="10" spans="2:6" ht="15.75" thickBot="1" x14ac:dyDescent="0.3">
      <c r="B10" s="4"/>
      <c r="C10" s="7" t="s">
        <v>0</v>
      </c>
      <c r="D10" s="9"/>
    </row>
    <row r="11" spans="2:6" ht="15.75" hidden="1" thickBot="1" x14ac:dyDescent="0.3">
      <c r="B11" s="4" t="s">
        <v>15</v>
      </c>
      <c r="C11" s="7" t="s">
        <v>9</v>
      </c>
      <c r="D11" s="9">
        <f>1+D14</f>
        <v>1</v>
      </c>
    </row>
    <row r="12" spans="2:6" ht="15.75" hidden="1" thickBot="1" x14ac:dyDescent="0.3">
      <c r="B12" s="4" t="s">
        <v>13</v>
      </c>
      <c r="C12" s="7" t="s">
        <v>21</v>
      </c>
      <c r="D12" s="9">
        <f>SUM(D14:D21)</f>
        <v>1</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row>
    <row r="22" spans="1:6" ht="15.75" hidden="1" thickBot="1" x14ac:dyDescent="0.3">
      <c r="C22" s="7"/>
    </row>
    <row r="23" spans="1:6" ht="18" hidden="1" thickBot="1" x14ac:dyDescent="0.35">
      <c r="B23" s="2" t="s">
        <v>45</v>
      </c>
      <c r="C23" s="8"/>
      <c r="D23" s="2"/>
      <c r="E23" s="2"/>
      <c r="F23" s="2"/>
    </row>
    <row r="24" spans="1:6" ht="15.75" hidden="1" thickBot="1" x14ac:dyDescent="0.3">
      <c r="A24" t="e">
        <f>#REF!</f>
        <v>#REF!</v>
      </c>
      <c r="C24" s="7"/>
      <c r="D24" s="18" t="e">
        <f>#REF!</f>
        <v>#REF!</v>
      </c>
    </row>
    <row r="25" spans="1:6" ht="15.75" hidden="1" thickBot="1" x14ac:dyDescent="0.3">
      <c r="A25" t="e">
        <f>#REF!</f>
        <v>#REF!</v>
      </c>
      <c r="C25" s="7"/>
      <c r="D25" s="18" t="e">
        <f>#REF!</f>
        <v>#REF!</v>
      </c>
    </row>
    <row r="26" spans="1:6" ht="15.75" hidden="1" thickBot="1" x14ac:dyDescent="0.3">
      <c r="C26" s="7"/>
      <c r="D26" s="7" t="s">
        <v>12</v>
      </c>
      <c r="E26" s="7" t="s">
        <v>10</v>
      </c>
      <c r="F26" s="7" t="s">
        <v>11</v>
      </c>
    </row>
    <row r="27" spans="1:6" ht="15.75" hidden="1" thickBot="1" x14ac:dyDescent="0.3">
      <c r="B27" s="4" t="s">
        <v>23</v>
      </c>
      <c r="C27" s="7" t="s">
        <v>1</v>
      </c>
      <c r="D27" s="9" t="e">
        <f>#REF!*D24</f>
        <v>#REF!</v>
      </c>
      <c r="F27" s="10" t="e">
        <f>D27*E27</f>
        <v>#REF!</v>
      </c>
    </row>
    <row r="28" spans="1:6" ht="15.75" hidden="1" thickBot="1" x14ac:dyDescent="0.3">
      <c r="B28" s="4" t="s">
        <v>2</v>
      </c>
      <c r="C28" s="7" t="s">
        <v>1</v>
      </c>
      <c r="D28" s="9" t="e">
        <f>#REF!*D24</f>
        <v>#REF!</v>
      </c>
      <c r="F28" s="10" t="e">
        <f>D28*E28</f>
        <v>#REF!</v>
      </c>
    </row>
    <row r="29" spans="1:6" ht="15.75" hidden="1" thickBot="1" x14ac:dyDescent="0.3">
      <c r="B29" s="4" t="s">
        <v>3</v>
      </c>
      <c r="C29" s="7" t="s">
        <v>1</v>
      </c>
      <c r="D29" s="9" t="e">
        <f>#REF!*D24</f>
        <v>#REF!</v>
      </c>
      <c r="F29" s="10" t="e">
        <f>D29*E29</f>
        <v>#REF!</v>
      </c>
    </row>
    <row r="30" spans="1:6" ht="15.75" hidden="1" thickBot="1" x14ac:dyDescent="0.3">
      <c r="B30" s="4" t="s">
        <v>4</v>
      </c>
      <c r="C30" s="7" t="s">
        <v>6</v>
      </c>
      <c r="D30" s="9" t="e">
        <f>#REF!*D24</f>
        <v>#REF!</v>
      </c>
      <c r="F30" s="10" t="e">
        <f>D30*E30</f>
        <v>#REF!</v>
      </c>
    </row>
    <row r="31" spans="1:6" ht="15.75" hidden="1" thickBot="1" x14ac:dyDescent="0.3">
      <c r="B31" s="4"/>
      <c r="C31" s="7"/>
      <c r="D31" s="9"/>
      <c r="F31" s="10"/>
    </row>
    <row r="32" spans="1:6" ht="15.75" hidden="1" thickBot="1" x14ac:dyDescent="0.3">
      <c r="B32" s="4" t="s">
        <v>24</v>
      </c>
      <c r="C32" s="7" t="s">
        <v>29</v>
      </c>
      <c r="D32" s="9" t="e">
        <f>#REF!*D25</f>
        <v>#REF!</v>
      </c>
      <c r="F32" s="10" t="e">
        <f>D32*E32</f>
        <v>#REF!</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t="e">
        <f>SUM(F39:F42)</f>
        <v>#REF!</v>
      </c>
    </row>
    <row r="39" spans="2:30" ht="15.75" hidden="1" thickBot="1" x14ac:dyDescent="0.3">
      <c r="B39" s="4" t="s">
        <v>32</v>
      </c>
      <c r="C39" s="7" t="s">
        <v>35</v>
      </c>
      <c r="D39" s="9" t="e">
        <f>#REF!*D24</f>
        <v>#REF!</v>
      </c>
      <c r="F39" s="10" t="e">
        <f>D39*E39</f>
        <v>#REF!</v>
      </c>
    </row>
    <row r="40" spans="2:30" ht="15.75" hidden="1" thickBot="1" x14ac:dyDescent="0.3">
      <c r="B40" s="4" t="s">
        <v>5</v>
      </c>
      <c r="C40" s="7" t="s">
        <v>35</v>
      </c>
      <c r="D40" s="19" t="e">
        <f>#REF!*D24</f>
        <v>#REF!</v>
      </c>
      <c r="F40" s="10" t="e">
        <f>D40*E40</f>
        <v>#REF!</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t="e">
        <f>SUM(F27:F38)</f>
        <v>#REF!</v>
      </c>
    </row>
    <row r="45" spans="2:30" ht="15.75" hidden="1" thickBot="1" x14ac:dyDescent="0.3"/>
    <row r="46" spans="2:30" ht="18" thickBot="1" x14ac:dyDescent="0.35">
      <c r="B46" s="2"/>
      <c r="C46" s="8"/>
      <c r="D46" s="2"/>
      <c r="E46" s="2"/>
      <c r="F46" s="2"/>
      <c r="G46" s="201" t="s">
        <v>64</v>
      </c>
      <c r="H46" s="202"/>
      <c r="I46" s="202"/>
      <c r="J46" s="203"/>
      <c r="K46" s="181">
        <v>2021</v>
      </c>
      <c r="L46" s="182"/>
      <c r="M46" s="182"/>
      <c r="N46" s="183"/>
      <c r="O46" s="181">
        <v>2022</v>
      </c>
      <c r="P46" s="182"/>
      <c r="Q46" s="182"/>
      <c r="R46" s="183"/>
      <c r="S46" s="181">
        <v>2023</v>
      </c>
      <c r="T46" s="182"/>
      <c r="U46" s="182"/>
      <c r="V46" s="183"/>
      <c r="W46" s="181">
        <v>2024</v>
      </c>
      <c r="X46" s="182"/>
      <c r="Y46" s="182"/>
      <c r="Z46" s="183"/>
      <c r="AA46" s="181">
        <v>2025</v>
      </c>
      <c r="AB46" s="182"/>
      <c r="AC46" s="182"/>
      <c r="AD46" s="183"/>
    </row>
    <row r="47" spans="2:30" ht="16.5" thickTop="1" thickBot="1" x14ac:dyDescent="0.3">
      <c r="C47" s="7"/>
      <c r="G47" s="120" t="s">
        <v>39</v>
      </c>
      <c r="H47" s="121" t="s">
        <v>95</v>
      </c>
      <c r="I47" s="121" t="s">
        <v>62</v>
      </c>
      <c r="J47" s="122" t="s">
        <v>61</v>
      </c>
      <c r="K47" s="144" t="s">
        <v>39</v>
      </c>
      <c r="L47" s="33" t="s">
        <v>95</v>
      </c>
      <c r="M47" s="33" t="s">
        <v>62</v>
      </c>
      <c r="N47" s="35" t="s">
        <v>61</v>
      </c>
      <c r="O47" s="145"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57"/>
      <c r="H48" s="124"/>
      <c r="I48" s="124"/>
      <c r="J48" s="125"/>
      <c r="K48" s="147"/>
      <c r="L48" s="55"/>
      <c r="M48" s="55"/>
      <c r="N48" s="57"/>
      <c r="O48" s="148"/>
      <c r="P48" s="55"/>
      <c r="Q48" s="55"/>
      <c r="R48" s="57"/>
      <c r="S48" s="59"/>
      <c r="T48" s="55"/>
      <c r="U48" s="52"/>
      <c r="V48" s="57"/>
      <c r="W48" s="59"/>
      <c r="X48" s="55"/>
      <c r="Y48" s="55"/>
      <c r="Z48" s="57"/>
      <c r="AA48" s="59"/>
      <c r="AB48" s="55"/>
      <c r="AC48" s="55"/>
      <c r="AD48" s="57"/>
    </row>
    <row r="49" spans="2:30" x14ac:dyDescent="0.25">
      <c r="B49" s="4" t="s">
        <v>207</v>
      </c>
      <c r="C49" s="7" t="s">
        <v>1</v>
      </c>
      <c r="D49" s="9">
        <v>2500</v>
      </c>
      <c r="E49">
        <v>10</v>
      </c>
      <c r="F49" s="10">
        <f>D49*E49</f>
        <v>25000</v>
      </c>
      <c r="G49" s="158">
        <f>SUM(H49:J49)</f>
        <v>25000</v>
      </c>
      <c r="H49" s="128">
        <f>L49+P49+T49+X49+AB49</f>
        <v>0</v>
      </c>
      <c r="I49" s="128">
        <f>M49+Q49+U49+Y49+AC49</f>
        <v>0</v>
      </c>
      <c r="J49" s="129">
        <f>N49+R49+V49+Z49+AD49</f>
        <v>25000</v>
      </c>
      <c r="K49" s="164">
        <f>SUM(L49:N49)</f>
        <v>0</v>
      </c>
      <c r="L49" s="165"/>
      <c r="M49" s="165"/>
      <c r="N49" s="166"/>
      <c r="O49" s="150">
        <f t="shared" ref="O49:O62" si="0">SUM(P49:R49)</f>
        <v>25000</v>
      </c>
      <c r="P49" s="137"/>
      <c r="Q49" s="137"/>
      <c r="R49" s="64">
        <f t="shared" ref="R49:R57" si="1">F49</f>
        <v>25000</v>
      </c>
      <c r="S49" s="138">
        <f>SUM(T49:V49)</f>
        <v>0</v>
      </c>
      <c r="T49" s="137"/>
      <c r="U49" s="139"/>
      <c r="V49" s="64"/>
      <c r="W49" s="138">
        <f>SUM(X49:Z49)</f>
        <v>0</v>
      </c>
      <c r="X49" s="137"/>
      <c r="Y49" s="137"/>
      <c r="Z49" s="64"/>
      <c r="AA49" s="138">
        <f>SUM(AB49:AD49)</f>
        <v>0</v>
      </c>
      <c r="AB49" s="137"/>
      <c r="AC49" s="137"/>
      <c r="AD49" s="64"/>
    </row>
    <row r="50" spans="2:30" x14ac:dyDescent="0.25">
      <c r="B50" s="4" t="s">
        <v>4</v>
      </c>
      <c r="C50" s="7" t="s">
        <v>6</v>
      </c>
      <c r="D50" s="9"/>
      <c r="E50">
        <v>0</v>
      </c>
      <c r="F50" s="10">
        <f>D50*E50</f>
        <v>0</v>
      </c>
      <c r="G50" s="158">
        <f t="shared" ref="G50:G62" si="2">SUM(H50:J50)</f>
        <v>0</v>
      </c>
      <c r="H50" s="128">
        <f t="shared" ref="H50:J62" si="3">L50+P50+T50+X50+AB50</f>
        <v>0</v>
      </c>
      <c r="I50" s="128">
        <f t="shared" si="3"/>
        <v>0</v>
      </c>
      <c r="J50" s="129">
        <f t="shared" si="3"/>
        <v>0</v>
      </c>
      <c r="K50" s="164">
        <f t="shared" ref="K50:K62" si="4">SUM(L50:N50)</f>
        <v>0</v>
      </c>
      <c r="L50" s="165"/>
      <c r="M50" s="165"/>
      <c r="N50" s="166">
        <f t="shared" ref="N50:N57" si="5">F50</f>
        <v>0</v>
      </c>
      <c r="O50" s="150">
        <f t="shared" si="0"/>
        <v>0</v>
      </c>
      <c r="P50" s="137"/>
      <c r="Q50" s="137"/>
      <c r="R50" s="64">
        <f t="shared" si="1"/>
        <v>0</v>
      </c>
      <c r="S50" s="138">
        <f t="shared" ref="S50:S62" si="6">SUM(T50:V50)</f>
        <v>0</v>
      </c>
      <c r="T50" s="137"/>
      <c r="U50" s="139"/>
      <c r="V50" s="64"/>
      <c r="W50" s="138">
        <f t="shared" ref="W50:W62" si="7">SUM(X50:Z50)</f>
        <v>0</v>
      </c>
      <c r="X50" s="137"/>
      <c r="Y50" s="137"/>
      <c r="Z50" s="64"/>
      <c r="AA50" s="138">
        <f t="shared" ref="AA50:AA62" si="8">SUM(AB50:AD50)</f>
        <v>0</v>
      </c>
      <c r="AB50" s="137"/>
      <c r="AC50" s="137"/>
      <c r="AD50" s="64"/>
    </row>
    <row r="51" spans="2:30" x14ac:dyDescent="0.25">
      <c r="B51" s="4"/>
      <c r="C51" s="7"/>
      <c r="D51" s="9"/>
      <c r="F51" s="10"/>
      <c r="G51" s="158">
        <f t="shared" si="2"/>
        <v>0</v>
      </c>
      <c r="H51" s="128">
        <f t="shared" si="3"/>
        <v>0</v>
      </c>
      <c r="I51" s="128">
        <f t="shared" si="3"/>
        <v>0</v>
      </c>
      <c r="J51" s="129">
        <f t="shared" si="3"/>
        <v>0</v>
      </c>
      <c r="K51" s="164">
        <f t="shared" si="4"/>
        <v>0</v>
      </c>
      <c r="L51" s="165"/>
      <c r="M51" s="165"/>
      <c r="N51" s="166">
        <f t="shared" si="5"/>
        <v>0</v>
      </c>
      <c r="O51" s="150">
        <f t="shared" si="0"/>
        <v>0</v>
      </c>
      <c r="P51" s="137"/>
      <c r="Q51" s="137"/>
      <c r="R51" s="64">
        <f t="shared" si="1"/>
        <v>0</v>
      </c>
      <c r="S51" s="138">
        <f t="shared" si="6"/>
        <v>0</v>
      </c>
      <c r="T51" s="137"/>
      <c r="U51" s="139"/>
      <c r="V51" s="64"/>
      <c r="W51" s="138">
        <f t="shared" si="7"/>
        <v>0</v>
      </c>
      <c r="X51" s="137"/>
      <c r="Y51" s="137"/>
      <c r="Z51" s="64"/>
      <c r="AA51" s="138">
        <f t="shared" si="8"/>
        <v>0</v>
      </c>
      <c r="AB51" s="137"/>
      <c r="AC51" s="137"/>
      <c r="AD51" s="64"/>
    </row>
    <row r="52" spans="2:30" x14ac:dyDescent="0.25">
      <c r="B52" s="4" t="s">
        <v>208</v>
      </c>
      <c r="C52" s="7" t="s">
        <v>29</v>
      </c>
      <c r="D52" s="9">
        <v>2500</v>
      </c>
      <c r="E52">
        <v>10</v>
      </c>
      <c r="F52" s="10">
        <f>D52*E52</f>
        <v>25000</v>
      </c>
      <c r="G52" s="158">
        <f t="shared" si="2"/>
        <v>25000</v>
      </c>
      <c r="H52" s="128">
        <f t="shared" si="3"/>
        <v>0</v>
      </c>
      <c r="I52" s="128">
        <f t="shared" si="3"/>
        <v>0</v>
      </c>
      <c r="J52" s="129">
        <f>F52</f>
        <v>25000</v>
      </c>
      <c r="K52" s="164">
        <f t="shared" si="4"/>
        <v>0</v>
      </c>
      <c r="L52" s="165"/>
      <c r="M52" s="165"/>
      <c r="N52" s="166"/>
      <c r="O52" s="150">
        <f t="shared" si="0"/>
        <v>0</v>
      </c>
      <c r="P52" s="137"/>
      <c r="Q52" s="137"/>
      <c r="R52" s="64"/>
      <c r="S52" s="138">
        <f t="shared" si="6"/>
        <v>0</v>
      </c>
      <c r="T52" s="137"/>
      <c r="U52" s="139"/>
      <c r="V52" s="64"/>
      <c r="W52" s="138">
        <f t="shared" si="7"/>
        <v>0</v>
      </c>
      <c r="X52" s="137"/>
      <c r="Y52" s="137"/>
      <c r="Z52" s="64"/>
      <c r="AA52" s="138">
        <f t="shared" si="8"/>
        <v>0</v>
      </c>
      <c r="AB52" s="137"/>
      <c r="AC52" s="137"/>
      <c r="AD52" s="64"/>
    </row>
    <row r="53" spans="2:30" x14ac:dyDescent="0.25">
      <c r="B53" s="4" t="s">
        <v>209</v>
      </c>
      <c r="C53" s="7" t="s">
        <v>29</v>
      </c>
      <c r="D53" s="9">
        <v>2500</v>
      </c>
      <c r="E53">
        <v>5</v>
      </c>
      <c r="F53" s="10">
        <f>D53*E53</f>
        <v>12500</v>
      </c>
      <c r="G53" s="158">
        <f t="shared" si="2"/>
        <v>12500</v>
      </c>
      <c r="H53" s="128"/>
      <c r="I53" s="128">
        <f t="shared" si="3"/>
        <v>0</v>
      </c>
      <c r="J53" s="129">
        <f>F53</f>
        <v>12500</v>
      </c>
      <c r="K53" s="164">
        <f t="shared" si="4"/>
        <v>0</v>
      </c>
      <c r="L53" s="165"/>
      <c r="M53" s="165"/>
      <c r="N53" s="166"/>
      <c r="O53" s="150">
        <f t="shared" si="0"/>
        <v>0</v>
      </c>
      <c r="P53" s="137"/>
      <c r="Q53" s="137"/>
      <c r="R53" s="64"/>
      <c r="S53" s="138">
        <f t="shared" si="6"/>
        <v>0</v>
      </c>
      <c r="T53" s="137"/>
      <c r="U53" s="139"/>
      <c r="V53" s="64"/>
      <c r="W53" s="138">
        <f t="shared" si="7"/>
        <v>0</v>
      </c>
      <c r="X53" s="137"/>
      <c r="Y53" s="137"/>
      <c r="Z53" s="64"/>
      <c r="AA53" s="138">
        <f t="shared" si="8"/>
        <v>0</v>
      </c>
      <c r="AB53" s="137"/>
      <c r="AC53" s="137"/>
      <c r="AD53" s="64"/>
    </row>
    <row r="54" spans="2:30" x14ac:dyDescent="0.25">
      <c r="B54" s="4"/>
      <c r="C54" s="7"/>
      <c r="D54" s="9"/>
      <c r="F54" s="10"/>
      <c r="G54" s="158">
        <f t="shared" si="2"/>
        <v>0</v>
      </c>
      <c r="H54" s="128">
        <f t="shared" si="3"/>
        <v>0</v>
      </c>
      <c r="I54" s="128">
        <f t="shared" si="3"/>
        <v>0</v>
      </c>
      <c r="J54" s="129">
        <f t="shared" si="3"/>
        <v>0</v>
      </c>
      <c r="K54" s="164">
        <f t="shared" si="4"/>
        <v>0</v>
      </c>
      <c r="L54" s="165"/>
      <c r="M54" s="165"/>
      <c r="N54" s="166">
        <f t="shared" si="5"/>
        <v>0</v>
      </c>
      <c r="O54" s="150">
        <f t="shared" si="0"/>
        <v>0</v>
      </c>
      <c r="P54" s="137"/>
      <c r="Q54" s="137"/>
      <c r="R54" s="64">
        <f t="shared" si="1"/>
        <v>0</v>
      </c>
      <c r="S54" s="138">
        <f t="shared" si="6"/>
        <v>0</v>
      </c>
      <c r="T54" s="137"/>
      <c r="U54" s="139"/>
      <c r="V54" s="64"/>
      <c r="W54" s="138">
        <f t="shared" si="7"/>
        <v>0</v>
      </c>
      <c r="X54" s="137"/>
      <c r="Y54" s="137"/>
      <c r="Z54" s="64"/>
      <c r="AA54" s="138">
        <f t="shared" si="8"/>
        <v>0</v>
      </c>
      <c r="AB54" s="137"/>
      <c r="AC54" s="137"/>
      <c r="AD54" s="64"/>
    </row>
    <row r="55" spans="2:30" x14ac:dyDescent="0.25">
      <c r="B55" s="4" t="s">
        <v>36</v>
      </c>
      <c r="C55" s="7" t="s">
        <v>34</v>
      </c>
      <c r="D55" s="9"/>
      <c r="E55">
        <v>0</v>
      </c>
      <c r="F55" s="10">
        <f>D55*E55</f>
        <v>0</v>
      </c>
      <c r="G55" s="158">
        <f t="shared" si="2"/>
        <v>0</v>
      </c>
      <c r="H55" s="128">
        <f t="shared" si="3"/>
        <v>0</v>
      </c>
      <c r="I55" s="128">
        <f t="shared" si="3"/>
        <v>0</v>
      </c>
      <c r="J55" s="129">
        <f t="shared" si="3"/>
        <v>0</v>
      </c>
      <c r="K55" s="164">
        <f t="shared" si="4"/>
        <v>0</v>
      </c>
      <c r="L55" s="165">
        <f>F55/2</f>
        <v>0</v>
      </c>
      <c r="M55" s="165"/>
      <c r="N55" s="166">
        <f t="shared" si="5"/>
        <v>0</v>
      </c>
      <c r="O55" s="150">
        <f t="shared" si="0"/>
        <v>0</v>
      </c>
      <c r="P55" s="137"/>
      <c r="Q55" s="137"/>
      <c r="R55" s="64">
        <f t="shared" si="1"/>
        <v>0</v>
      </c>
      <c r="S55" s="138">
        <f t="shared" si="6"/>
        <v>0</v>
      </c>
      <c r="T55" s="137"/>
      <c r="U55" s="139"/>
      <c r="V55" s="64"/>
      <c r="W55" s="138">
        <f t="shared" si="7"/>
        <v>0</v>
      </c>
      <c r="X55" s="137"/>
      <c r="Y55" s="137"/>
      <c r="Z55" s="64"/>
      <c r="AA55" s="138">
        <f t="shared" si="8"/>
        <v>0</v>
      </c>
      <c r="AB55" s="137"/>
      <c r="AC55" s="137"/>
      <c r="AD55" s="64"/>
    </row>
    <row r="56" spans="2:30" x14ac:dyDescent="0.25">
      <c r="B56" s="4" t="s">
        <v>33</v>
      </c>
      <c r="C56" s="7" t="s">
        <v>34</v>
      </c>
      <c r="D56" s="9">
        <v>8</v>
      </c>
      <c r="E56">
        <v>0</v>
      </c>
      <c r="F56" s="10">
        <f>D56*E56</f>
        <v>0</v>
      </c>
      <c r="G56" s="158">
        <f t="shared" si="2"/>
        <v>0</v>
      </c>
      <c r="H56" s="128">
        <f t="shared" si="3"/>
        <v>0</v>
      </c>
      <c r="I56" s="128">
        <f t="shared" si="3"/>
        <v>0</v>
      </c>
      <c r="J56" s="129">
        <f t="shared" si="3"/>
        <v>0</v>
      </c>
      <c r="K56" s="164">
        <f t="shared" si="4"/>
        <v>0</v>
      </c>
      <c r="L56" s="165">
        <f>F56</f>
        <v>0</v>
      </c>
      <c r="M56" s="165"/>
      <c r="N56" s="166">
        <f t="shared" si="5"/>
        <v>0</v>
      </c>
      <c r="O56" s="150">
        <f t="shared" si="0"/>
        <v>0</v>
      </c>
      <c r="P56" s="137"/>
      <c r="Q56" s="137"/>
      <c r="R56" s="64">
        <f t="shared" si="1"/>
        <v>0</v>
      </c>
      <c r="S56" s="138">
        <f t="shared" si="6"/>
        <v>0</v>
      </c>
      <c r="T56" s="137"/>
      <c r="U56" s="139"/>
      <c r="V56" s="64"/>
      <c r="W56" s="138">
        <f t="shared" si="7"/>
        <v>0</v>
      </c>
      <c r="X56" s="137"/>
      <c r="Y56" s="137"/>
      <c r="Z56" s="64"/>
      <c r="AA56" s="138">
        <f t="shared" si="8"/>
        <v>0</v>
      </c>
      <c r="AB56" s="137"/>
      <c r="AC56" s="137"/>
      <c r="AD56" s="64"/>
    </row>
    <row r="57" spans="2:30" x14ac:dyDescent="0.25">
      <c r="B57" s="4"/>
      <c r="C57" s="7"/>
      <c r="D57" s="9"/>
      <c r="F57" s="10"/>
      <c r="G57" s="158">
        <f t="shared" si="2"/>
        <v>0</v>
      </c>
      <c r="H57" s="128">
        <f t="shared" si="3"/>
        <v>0</v>
      </c>
      <c r="I57" s="128">
        <f t="shared" si="3"/>
        <v>0</v>
      </c>
      <c r="J57" s="129">
        <f t="shared" si="3"/>
        <v>0</v>
      </c>
      <c r="K57" s="164">
        <f t="shared" si="4"/>
        <v>0</v>
      </c>
      <c r="L57" s="165"/>
      <c r="M57" s="165"/>
      <c r="N57" s="166">
        <f t="shared" si="5"/>
        <v>0</v>
      </c>
      <c r="O57" s="150">
        <f t="shared" si="0"/>
        <v>0</v>
      </c>
      <c r="P57" s="137"/>
      <c r="Q57" s="137"/>
      <c r="R57" s="64">
        <f t="shared" si="1"/>
        <v>0</v>
      </c>
      <c r="S57" s="138">
        <f t="shared" si="6"/>
        <v>0</v>
      </c>
      <c r="T57" s="137"/>
      <c r="U57" s="139"/>
      <c r="V57" s="64"/>
      <c r="W57" s="138">
        <f t="shared" si="7"/>
        <v>0</v>
      </c>
      <c r="X57" s="137"/>
      <c r="Y57" s="137"/>
      <c r="Z57" s="64"/>
      <c r="AA57" s="138">
        <f t="shared" si="8"/>
        <v>0</v>
      </c>
      <c r="AB57" s="137"/>
      <c r="AC57" s="137"/>
      <c r="AD57" s="64"/>
    </row>
    <row r="58" spans="2:30" x14ac:dyDescent="0.25">
      <c r="B58" s="4" t="s">
        <v>210</v>
      </c>
      <c r="C58" s="7" t="s">
        <v>31</v>
      </c>
      <c r="D58" s="9">
        <v>2500</v>
      </c>
      <c r="E58">
        <v>10</v>
      </c>
      <c r="F58" s="151">
        <f>D58*E58</f>
        <v>25000</v>
      </c>
      <c r="G58" s="158">
        <f t="shared" si="2"/>
        <v>25000</v>
      </c>
      <c r="H58" s="128">
        <f t="shared" si="3"/>
        <v>0</v>
      </c>
      <c r="I58" s="128">
        <f t="shared" si="3"/>
        <v>0</v>
      </c>
      <c r="J58" s="129">
        <f>F58</f>
        <v>25000</v>
      </c>
      <c r="K58" s="164">
        <f t="shared" si="4"/>
        <v>0</v>
      </c>
      <c r="L58" s="165"/>
      <c r="M58" s="165"/>
      <c r="N58" s="166"/>
      <c r="O58" s="150">
        <f t="shared" si="0"/>
        <v>0</v>
      </c>
      <c r="P58" s="137"/>
      <c r="Q58" s="137"/>
      <c r="R58" s="64"/>
      <c r="S58" s="138">
        <f t="shared" si="6"/>
        <v>25000</v>
      </c>
      <c r="T58" s="137"/>
      <c r="U58" s="139"/>
      <c r="V58" s="64">
        <f>F58</f>
        <v>25000</v>
      </c>
      <c r="W58" s="138">
        <f t="shared" si="7"/>
        <v>0</v>
      </c>
      <c r="X58" s="137"/>
      <c r="Y58" s="137"/>
      <c r="Z58" s="64"/>
      <c r="AA58" s="138">
        <f t="shared" si="8"/>
        <v>0</v>
      </c>
      <c r="AB58" s="137"/>
      <c r="AC58" s="137"/>
      <c r="AD58" s="64"/>
    </row>
    <row r="59" spans="2:30" x14ac:dyDescent="0.25">
      <c r="B59" s="4" t="s">
        <v>32</v>
      </c>
      <c r="C59" s="7" t="s">
        <v>35</v>
      </c>
      <c r="D59" s="19">
        <v>500</v>
      </c>
      <c r="E59">
        <v>0</v>
      </c>
      <c r="F59" s="151">
        <f>D59*E59</f>
        <v>0</v>
      </c>
      <c r="G59" s="158">
        <f t="shared" si="2"/>
        <v>0</v>
      </c>
      <c r="H59" s="128">
        <f t="shared" si="3"/>
        <v>0</v>
      </c>
      <c r="I59" s="128">
        <f t="shared" si="3"/>
        <v>0</v>
      </c>
      <c r="J59" s="129">
        <f t="shared" si="3"/>
        <v>0</v>
      </c>
      <c r="K59" s="164">
        <f t="shared" si="4"/>
        <v>0</v>
      </c>
      <c r="L59" s="165"/>
      <c r="M59" s="165"/>
      <c r="N59" s="166"/>
      <c r="O59" s="150">
        <f t="shared" si="0"/>
        <v>0</v>
      </c>
      <c r="P59" s="137"/>
      <c r="Q59" s="137"/>
      <c r="R59" s="64">
        <f t="shared" ref="R59:R62" si="9">F59</f>
        <v>0</v>
      </c>
      <c r="S59" s="138">
        <f t="shared" si="6"/>
        <v>0</v>
      </c>
      <c r="T59" s="137"/>
      <c r="U59" s="139"/>
      <c r="V59" s="64">
        <f t="shared" ref="V59:V62" si="10">F59</f>
        <v>0</v>
      </c>
      <c r="W59" s="138">
        <f t="shared" si="7"/>
        <v>0</v>
      </c>
      <c r="X59" s="137"/>
      <c r="Y59" s="137"/>
      <c r="Z59" s="64"/>
      <c r="AA59" s="138">
        <f t="shared" si="8"/>
        <v>0</v>
      </c>
      <c r="AB59" s="137"/>
      <c r="AC59" s="137"/>
      <c r="AD59" s="64"/>
    </row>
    <row r="60" spans="2:30" x14ac:dyDescent="0.25">
      <c r="B60" s="4" t="s">
        <v>5</v>
      </c>
      <c r="C60" s="7" t="s">
        <v>35</v>
      </c>
      <c r="D60" s="19">
        <v>600</v>
      </c>
      <c r="E60">
        <v>0</v>
      </c>
      <c r="F60" s="151">
        <f>D60*E60</f>
        <v>0</v>
      </c>
      <c r="G60" s="158">
        <f t="shared" si="2"/>
        <v>0</v>
      </c>
      <c r="H60" s="128">
        <f t="shared" si="3"/>
        <v>0</v>
      </c>
      <c r="I60" s="128">
        <f t="shared" si="3"/>
        <v>0</v>
      </c>
      <c r="J60" s="129">
        <f t="shared" si="3"/>
        <v>0</v>
      </c>
      <c r="K60" s="164">
        <f t="shared" si="4"/>
        <v>0</v>
      </c>
      <c r="L60" s="165"/>
      <c r="M60" s="165"/>
      <c r="N60" s="166"/>
      <c r="O60" s="150">
        <f t="shared" si="0"/>
        <v>0</v>
      </c>
      <c r="P60" s="137"/>
      <c r="Q60" s="137"/>
      <c r="R60" s="64">
        <f t="shared" si="9"/>
        <v>0</v>
      </c>
      <c r="S60" s="138">
        <f t="shared" si="6"/>
        <v>0</v>
      </c>
      <c r="T60" s="137"/>
      <c r="U60" s="139"/>
      <c r="V60" s="64">
        <f t="shared" si="10"/>
        <v>0</v>
      </c>
      <c r="W60" s="138">
        <f t="shared" si="7"/>
        <v>0</v>
      </c>
      <c r="X60" s="137"/>
      <c r="Y60" s="137"/>
      <c r="Z60" s="64"/>
      <c r="AA60" s="138">
        <f t="shared" si="8"/>
        <v>0</v>
      </c>
      <c r="AB60" s="137"/>
      <c r="AC60" s="137"/>
      <c r="AD60" s="64"/>
    </row>
    <row r="61" spans="2:30" x14ac:dyDescent="0.25">
      <c r="B61" s="4" t="s">
        <v>30</v>
      </c>
      <c r="C61" s="7" t="s">
        <v>29</v>
      </c>
      <c r="D61" s="9">
        <v>100</v>
      </c>
      <c r="E61">
        <v>100</v>
      </c>
      <c r="F61" s="151">
        <f>D61*E61</f>
        <v>10000</v>
      </c>
      <c r="G61" s="158">
        <f t="shared" si="2"/>
        <v>20000</v>
      </c>
      <c r="H61" s="128">
        <f t="shared" si="3"/>
        <v>0</v>
      </c>
      <c r="I61" s="128">
        <f t="shared" si="3"/>
        <v>0</v>
      </c>
      <c r="J61" s="129">
        <f t="shared" si="3"/>
        <v>20000</v>
      </c>
      <c r="K61" s="164">
        <f t="shared" si="4"/>
        <v>0</v>
      </c>
      <c r="L61" s="165"/>
      <c r="M61" s="165"/>
      <c r="N61" s="166"/>
      <c r="O61" s="150">
        <f t="shared" si="0"/>
        <v>10000</v>
      </c>
      <c r="P61" s="137"/>
      <c r="Q61" s="137"/>
      <c r="R61" s="64">
        <f t="shared" si="9"/>
        <v>10000</v>
      </c>
      <c r="S61" s="138">
        <f t="shared" si="6"/>
        <v>10000</v>
      </c>
      <c r="T61" s="137"/>
      <c r="U61" s="139"/>
      <c r="V61" s="64">
        <f t="shared" si="10"/>
        <v>10000</v>
      </c>
      <c r="W61" s="138">
        <f t="shared" si="7"/>
        <v>0</v>
      </c>
      <c r="X61" s="137"/>
      <c r="Y61" s="137"/>
      <c r="Z61" s="64"/>
      <c r="AA61" s="138">
        <f t="shared" si="8"/>
        <v>0</v>
      </c>
      <c r="AB61" s="137"/>
      <c r="AC61" s="137"/>
      <c r="AD61" s="64"/>
    </row>
    <row r="62" spans="2:30" x14ac:dyDescent="0.25">
      <c r="B62" s="4" t="s">
        <v>7</v>
      </c>
      <c r="C62" s="7" t="s">
        <v>29</v>
      </c>
      <c r="D62" s="9">
        <v>20</v>
      </c>
      <c r="E62">
        <v>0</v>
      </c>
      <c r="F62" s="151">
        <f>D62*E62*E58</f>
        <v>0</v>
      </c>
      <c r="G62" s="158">
        <f t="shared" si="2"/>
        <v>0</v>
      </c>
      <c r="H62" s="128">
        <f t="shared" si="3"/>
        <v>0</v>
      </c>
      <c r="I62" s="128">
        <f t="shared" si="3"/>
        <v>0</v>
      </c>
      <c r="J62" s="129">
        <f t="shared" si="3"/>
        <v>0</v>
      </c>
      <c r="K62" s="164">
        <f t="shared" si="4"/>
        <v>0</v>
      </c>
      <c r="L62" s="165"/>
      <c r="M62" s="165"/>
      <c r="N62" s="166"/>
      <c r="O62" s="150">
        <f t="shared" si="0"/>
        <v>0</v>
      </c>
      <c r="P62" s="137"/>
      <c r="Q62" s="137"/>
      <c r="R62" s="64">
        <f t="shared" si="9"/>
        <v>0</v>
      </c>
      <c r="S62" s="138">
        <f t="shared" si="6"/>
        <v>0</v>
      </c>
      <c r="T62" s="137"/>
      <c r="U62" s="139"/>
      <c r="V62" s="64">
        <f t="shared" si="10"/>
        <v>0</v>
      </c>
      <c r="W62" s="138">
        <f t="shared" si="7"/>
        <v>0</v>
      </c>
      <c r="X62" s="137"/>
      <c r="Y62" s="137"/>
      <c r="Z62" s="64"/>
      <c r="AA62" s="138">
        <f t="shared" si="8"/>
        <v>0</v>
      </c>
      <c r="AB62" s="137"/>
      <c r="AC62" s="137"/>
      <c r="AD62" s="64"/>
    </row>
    <row r="63" spans="2:30" ht="15.75" thickBot="1" x14ac:dyDescent="0.3">
      <c r="B63" s="4"/>
      <c r="F63" s="1"/>
      <c r="G63" s="158"/>
      <c r="H63" s="128"/>
      <c r="I63" s="128"/>
      <c r="J63" s="129"/>
      <c r="K63" s="150"/>
      <c r="L63" s="137"/>
      <c r="M63" s="137"/>
      <c r="N63" s="64"/>
      <c r="O63" s="150"/>
      <c r="P63" s="137"/>
      <c r="Q63" s="137"/>
      <c r="R63" s="64"/>
      <c r="S63" s="138"/>
      <c r="T63" s="137"/>
      <c r="U63" s="139"/>
      <c r="V63" s="64"/>
      <c r="W63" s="138"/>
      <c r="X63" s="137"/>
      <c r="Y63" s="137"/>
      <c r="Z63" s="64"/>
      <c r="AA63" s="138"/>
      <c r="AB63" s="137"/>
      <c r="AC63" s="137"/>
      <c r="AD63" s="64"/>
    </row>
    <row r="64" spans="2:30" ht="15.75" thickBot="1" x14ac:dyDescent="0.3">
      <c r="B64" s="13" t="s">
        <v>8</v>
      </c>
      <c r="C64" s="12"/>
      <c r="D64" s="12"/>
      <c r="E64" s="12"/>
      <c r="F64" s="142">
        <f>SUM(F49:F62)</f>
        <v>97500</v>
      </c>
      <c r="G64" s="159">
        <f t="shared" ref="G64:I64" si="11">SUM(G49:G62)</f>
        <v>107500</v>
      </c>
      <c r="H64" s="160">
        <f t="shared" si="11"/>
        <v>0</v>
      </c>
      <c r="I64" s="160">
        <f t="shared" si="11"/>
        <v>0</v>
      </c>
      <c r="J64" s="160">
        <f>SUM(J49:J62)</f>
        <v>107500</v>
      </c>
      <c r="K64" s="167">
        <f>SUM(K49:K62)</f>
        <v>0</v>
      </c>
      <c r="L64" s="167">
        <f t="shared" ref="L64:N64" si="12">SUM(L49:L62)</f>
        <v>0</v>
      </c>
      <c r="M64" s="167">
        <f t="shared" si="12"/>
        <v>0</v>
      </c>
      <c r="N64" s="167">
        <f t="shared" si="12"/>
        <v>0</v>
      </c>
      <c r="O64" s="153">
        <f t="shared" ref="O64:Q64" si="13">SUM(O49:O62)</f>
        <v>35000</v>
      </c>
      <c r="P64" s="65">
        <f t="shared" si="13"/>
        <v>0</v>
      </c>
      <c r="Q64" s="65">
        <f t="shared" si="13"/>
        <v>0</v>
      </c>
      <c r="R64" s="65">
        <f>SUM(R49:R62)</f>
        <v>35000</v>
      </c>
      <c r="S64" s="65">
        <f t="shared" ref="S64:U64" si="14">SUM(S49:S62)</f>
        <v>35000</v>
      </c>
      <c r="T64" s="65">
        <f t="shared" si="14"/>
        <v>0</v>
      </c>
      <c r="U64" s="65">
        <f t="shared" si="14"/>
        <v>0</v>
      </c>
      <c r="V64" s="65">
        <f>SUM(V49:V62)</f>
        <v>35000</v>
      </c>
      <c r="W64" s="154">
        <f>SUM(W49:W62)</f>
        <v>0</v>
      </c>
      <c r="X64" s="154">
        <f t="shared" ref="X64:Z64" si="15">SUM(X49:X62)</f>
        <v>0</v>
      </c>
      <c r="Y64" s="154">
        <f t="shared" si="15"/>
        <v>0</v>
      </c>
      <c r="Z64" s="154">
        <f t="shared" si="15"/>
        <v>0</v>
      </c>
      <c r="AA64" s="154">
        <f>SUM(AA49:AA62)</f>
        <v>0</v>
      </c>
      <c r="AB64" s="154">
        <f t="shared" ref="AB64:AD64" si="16">SUM(AB49:AB62)</f>
        <v>0</v>
      </c>
      <c r="AC64" s="154">
        <f t="shared" si="16"/>
        <v>0</v>
      </c>
      <c r="AD64" s="154">
        <f t="shared" si="16"/>
        <v>0</v>
      </c>
    </row>
    <row r="65" spans="6:6" x14ac:dyDescent="0.25">
      <c r="F65" s="16"/>
    </row>
    <row r="66" spans="6:6" x14ac:dyDescent="0.25">
      <c r="F66" s="16"/>
    </row>
  </sheetData>
  <mergeCells count="6">
    <mergeCell ref="AA46:AD46"/>
    <mergeCell ref="G46:J46"/>
    <mergeCell ref="K46:N46"/>
    <mergeCell ref="O46:R46"/>
    <mergeCell ref="S46:V46"/>
    <mergeCell ref="W46:Z4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7"/>
  <sheetViews>
    <sheetView zoomScale="60" zoomScaleNormal="60" workbookViewId="0">
      <selection activeCell="K77" sqref="K77"/>
    </sheetView>
  </sheetViews>
  <sheetFormatPr defaultRowHeight="15" x14ac:dyDescent="0.25"/>
  <cols>
    <col min="2" max="2" width="33.5703125" bestFit="1" customWidth="1"/>
    <col min="3" max="3" width="9" style="6" bestFit="1" customWidth="1"/>
    <col min="6" max="6" width="16.28515625" customWidth="1"/>
    <col min="7" max="7" width="13.140625" customWidth="1"/>
    <col min="8" max="8" width="11.5703125" customWidth="1"/>
    <col min="10" max="10" width="15.140625" customWidth="1"/>
    <col min="11" max="11" width="13" customWidth="1"/>
    <col min="14" max="14" width="11.42578125" customWidth="1"/>
  </cols>
  <sheetData>
    <row r="2" spans="2:6" x14ac:dyDescent="0.25">
      <c r="B2" s="132" t="s">
        <v>201</v>
      </c>
    </row>
    <row r="3" spans="2:6" x14ac:dyDescent="0.25">
      <c r="B3" t="s">
        <v>74</v>
      </c>
    </row>
    <row r="4" spans="2:6" x14ac:dyDescent="0.25">
      <c r="B4" t="s">
        <v>75</v>
      </c>
    </row>
    <row r="5" spans="2:6" x14ac:dyDescent="0.25">
      <c r="B5" t="s">
        <v>76</v>
      </c>
    </row>
    <row r="6" spans="2:6" x14ac:dyDescent="0.25">
      <c r="B6" s="1" t="s">
        <v>146</v>
      </c>
    </row>
    <row r="8" spans="2:6" ht="20.25" thickBot="1" x14ac:dyDescent="0.35">
      <c r="B8" s="3"/>
      <c r="C8" s="5"/>
      <c r="D8" s="3"/>
      <c r="E8" s="3"/>
      <c r="F8" s="3"/>
    </row>
    <row r="9" spans="2:6" ht="21" thickTop="1" thickBot="1" x14ac:dyDescent="0.35">
      <c r="B9" s="3" t="s">
        <v>181</v>
      </c>
      <c r="C9" s="5"/>
      <c r="D9" s="3"/>
      <c r="E9" s="3"/>
      <c r="F9" s="3"/>
    </row>
    <row r="10" spans="2:6" ht="15.75" thickTop="1" x14ac:dyDescent="0.25"/>
    <row r="11" spans="2:6" ht="15.75" thickBot="1" x14ac:dyDescent="0.3">
      <c r="B11" s="4" t="s">
        <v>14</v>
      </c>
      <c r="C11" s="7" t="s">
        <v>0</v>
      </c>
      <c r="D11" s="9"/>
    </row>
    <row r="12" spans="2:6" ht="15.75" hidden="1" customHeight="1" thickBot="1" x14ac:dyDescent="0.3">
      <c r="B12" s="4" t="s">
        <v>15</v>
      </c>
      <c r="C12" s="7" t="s">
        <v>9</v>
      </c>
      <c r="D12" s="9">
        <f>1+D15</f>
        <v>1</v>
      </c>
    </row>
    <row r="13" spans="2:6" ht="15.75" hidden="1" customHeight="1" thickBot="1" x14ac:dyDescent="0.3">
      <c r="B13" s="4" t="s">
        <v>13</v>
      </c>
      <c r="C13" s="7" t="s">
        <v>21</v>
      </c>
      <c r="D13" s="9">
        <f>SUM(D15:D22)</f>
        <v>2</v>
      </c>
    </row>
    <row r="14" spans="2:6" ht="15.75" hidden="1" thickBot="1" x14ac:dyDescent="0.3">
      <c r="B14" s="4"/>
      <c r="C14" s="7"/>
    </row>
    <row r="15" spans="2:6" ht="30.75" hidden="1" thickBot="1" x14ac:dyDescent="0.3">
      <c r="B15" s="15" t="s">
        <v>16</v>
      </c>
      <c r="C15" s="7"/>
      <c r="D15" s="14"/>
    </row>
    <row r="16" spans="2:6" ht="30.75" hidden="1" thickBot="1" x14ac:dyDescent="0.3">
      <c r="B16" s="15" t="s">
        <v>28</v>
      </c>
      <c r="C16" s="7"/>
      <c r="D16" s="14"/>
    </row>
    <row r="17" spans="1:6" ht="30.75" hidden="1" thickBot="1" x14ac:dyDescent="0.3">
      <c r="B17" s="15" t="s">
        <v>22</v>
      </c>
      <c r="C17" s="7"/>
      <c r="D17" s="14"/>
    </row>
    <row r="18" spans="1:6" ht="30.75" hidden="1" thickBot="1" x14ac:dyDescent="0.3">
      <c r="B18" s="15" t="s">
        <v>17</v>
      </c>
      <c r="C18" s="7"/>
      <c r="D18" s="14">
        <v>1</v>
      </c>
    </row>
    <row r="19" spans="1:6" ht="30.75" hidden="1" thickBot="1" x14ac:dyDescent="0.3">
      <c r="B19" s="15" t="s">
        <v>18</v>
      </c>
      <c r="C19" s="7"/>
      <c r="D19" s="14"/>
    </row>
    <row r="20" spans="1:6" ht="30.75" hidden="1" thickBot="1" x14ac:dyDescent="0.3">
      <c r="B20" s="15" t="s">
        <v>19</v>
      </c>
      <c r="C20" s="7"/>
      <c r="D20" s="14"/>
    </row>
    <row r="21" spans="1:6" ht="30.75" hidden="1" thickBot="1" x14ac:dyDescent="0.3">
      <c r="B21" s="15" t="s">
        <v>27</v>
      </c>
      <c r="C21" s="7"/>
      <c r="D21" s="14"/>
    </row>
    <row r="22" spans="1:6" ht="30.75" hidden="1" thickBot="1" x14ac:dyDescent="0.3">
      <c r="B22" s="15" t="s">
        <v>20</v>
      </c>
      <c r="C22" s="7"/>
      <c r="D22" s="14">
        <v>1</v>
      </c>
    </row>
    <row r="23" spans="1:6" ht="15.75" hidden="1" thickBot="1" x14ac:dyDescent="0.3">
      <c r="C23" s="7"/>
    </row>
    <row r="24" spans="1:6" ht="18" hidden="1" thickBot="1" x14ac:dyDescent="0.35">
      <c r="B24" s="2" t="s">
        <v>45</v>
      </c>
      <c r="C24" s="8"/>
      <c r="D24" s="2"/>
      <c r="E24" s="2"/>
      <c r="F24" s="2"/>
    </row>
    <row r="25" spans="1:6" ht="15.75" hidden="1" thickBot="1" x14ac:dyDescent="0.3">
      <c r="A25">
        <f>[1]re!B1</f>
        <v>0</v>
      </c>
      <c r="C25" s="7"/>
      <c r="D25" s="18">
        <f>[1]re!C1</f>
        <v>0</v>
      </c>
    </row>
    <row r="26" spans="1:6" ht="15.75" hidden="1" thickBot="1" x14ac:dyDescent="0.3">
      <c r="A26" t="str">
        <f>[1]re!B2</f>
        <v>Curs schimb MDL/EUR (şfîrşit an 2020)</v>
      </c>
      <c r="C26" s="7"/>
      <c r="D26" s="18">
        <f>[1]re!C2</f>
        <v>21.5</v>
      </c>
    </row>
    <row r="27" spans="1:6" ht="15.75" hidden="1" thickBot="1" x14ac:dyDescent="0.3">
      <c r="C27" s="7"/>
      <c r="D27" s="7" t="s">
        <v>12</v>
      </c>
      <c r="E27" s="7" t="s">
        <v>10</v>
      </c>
      <c r="F27" s="7" t="s">
        <v>11</v>
      </c>
    </row>
    <row r="28" spans="1:6" ht="15.75" hidden="1" thickBot="1" x14ac:dyDescent="0.3">
      <c r="B28" s="4" t="s">
        <v>23</v>
      </c>
      <c r="C28" s="7" t="s">
        <v>1</v>
      </c>
      <c r="D28" s="9">
        <f>[1]re!C5*D25</f>
        <v>0</v>
      </c>
      <c r="F28" s="10">
        <f>D28*E28</f>
        <v>0</v>
      </c>
    </row>
    <row r="29" spans="1:6" ht="15.75" hidden="1" thickBot="1" x14ac:dyDescent="0.3">
      <c r="B29" s="4" t="s">
        <v>2</v>
      </c>
      <c r="C29" s="7" t="s">
        <v>1</v>
      </c>
      <c r="D29" s="9">
        <f>[1]re!C7*D25</f>
        <v>0</v>
      </c>
      <c r="F29" s="10">
        <f>D29*E29</f>
        <v>0</v>
      </c>
    </row>
    <row r="30" spans="1:6" ht="15.75" hidden="1" thickBot="1" x14ac:dyDescent="0.3">
      <c r="B30" s="4" t="s">
        <v>3</v>
      </c>
      <c r="C30" s="7" t="s">
        <v>1</v>
      </c>
      <c r="D30" s="9">
        <f>[1]re!C8*D25</f>
        <v>0</v>
      </c>
      <c r="F30" s="10">
        <f>D30*E30</f>
        <v>0</v>
      </c>
    </row>
    <row r="31" spans="1:6" ht="15.75" hidden="1" thickBot="1" x14ac:dyDescent="0.3">
      <c r="B31" s="4" t="s">
        <v>4</v>
      </c>
      <c r="C31" s="7" t="s">
        <v>6</v>
      </c>
      <c r="D31" s="9">
        <f>[1]re!C9*D25</f>
        <v>0</v>
      </c>
      <c r="F31" s="10">
        <f>D31*E31</f>
        <v>0</v>
      </c>
    </row>
    <row r="32" spans="1:6" ht="15.75" hidden="1" thickBot="1" x14ac:dyDescent="0.3">
      <c r="B32" s="4"/>
      <c r="C32" s="7"/>
      <c r="D32" s="9"/>
      <c r="F32" s="10"/>
    </row>
    <row r="33" spans="2:30" ht="15.75" hidden="1" thickBot="1" x14ac:dyDescent="0.3">
      <c r="B33" s="4" t="s">
        <v>24</v>
      </c>
      <c r="C33" s="7" t="s">
        <v>29</v>
      </c>
      <c r="D33" s="9">
        <f>[1]re!C6*D26</f>
        <v>8600</v>
      </c>
      <c r="F33" s="10">
        <f>D33*E33</f>
        <v>0</v>
      </c>
    </row>
    <row r="34" spans="2:30" ht="15.75" hidden="1" thickBot="1" x14ac:dyDescent="0.3">
      <c r="B34" s="4" t="s">
        <v>26</v>
      </c>
      <c r="C34" s="7" t="s">
        <v>29</v>
      </c>
      <c r="D34" s="9">
        <v>35</v>
      </c>
      <c r="F34" s="10">
        <f>D34*E34</f>
        <v>0</v>
      </c>
    </row>
    <row r="35" spans="2:30" ht="15.75" hidden="1" thickBot="1" x14ac:dyDescent="0.3">
      <c r="B35" s="4"/>
      <c r="C35" s="7"/>
      <c r="D35" s="9"/>
      <c r="F35" s="10"/>
    </row>
    <row r="36" spans="2:30" ht="15.75" hidden="1" thickBot="1" x14ac:dyDescent="0.3">
      <c r="B36" s="4" t="s">
        <v>36</v>
      </c>
      <c r="C36" s="7" t="s">
        <v>34</v>
      </c>
      <c r="D36" s="9">
        <v>100</v>
      </c>
      <c r="F36" s="10">
        <f>D36*E36</f>
        <v>0</v>
      </c>
    </row>
    <row r="37" spans="2:30" ht="15.75" hidden="1" thickBot="1" x14ac:dyDescent="0.3">
      <c r="B37" s="4" t="s">
        <v>33</v>
      </c>
      <c r="C37" s="7" t="s">
        <v>34</v>
      </c>
      <c r="D37" s="9">
        <v>8</v>
      </c>
      <c r="F37" s="10">
        <f>D37*E37</f>
        <v>0</v>
      </c>
    </row>
    <row r="38" spans="2:30" ht="15.75" hidden="1" thickBot="1" x14ac:dyDescent="0.3">
      <c r="B38" s="4"/>
      <c r="C38" s="7"/>
      <c r="D38" s="9"/>
      <c r="F38" s="10"/>
    </row>
    <row r="39" spans="2:30" ht="15.75" hidden="1" thickBot="1" x14ac:dyDescent="0.3">
      <c r="B39" s="4" t="s">
        <v>25</v>
      </c>
      <c r="C39" s="7" t="s">
        <v>31</v>
      </c>
      <c r="D39" s="9"/>
      <c r="F39" s="10">
        <f>SUM(F40:F43)</f>
        <v>0</v>
      </c>
    </row>
    <row r="40" spans="2:30" ht="15.75" hidden="1" thickBot="1" x14ac:dyDescent="0.3">
      <c r="B40" s="4" t="s">
        <v>32</v>
      </c>
      <c r="C40" s="7" t="s">
        <v>35</v>
      </c>
      <c r="D40" s="9">
        <f>[1]re!C10*D25</f>
        <v>0</v>
      </c>
      <c r="F40" s="10">
        <f>D40*E40</f>
        <v>0</v>
      </c>
    </row>
    <row r="41" spans="2:30" ht="15.75" hidden="1" thickBot="1" x14ac:dyDescent="0.3">
      <c r="B41" s="4" t="s">
        <v>5</v>
      </c>
      <c r="C41" s="7" t="s">
        <v>35</v>
      </c>
      <c r="D41" s="19">
        <f>[1]re!C11*D25</f>
        <v>0</v>
      </c>
      <c r="F41" s="10">
        <f>D41*E41</f>
        <v>0</v>
      </c>
    </row>
    <row r="42" spans="2:30" ht="15.75" hidden="1" thickBot="1" x14ac:dyDescent="0.3">
      <c r="B42" s="4" t="s">
        <v>30</v>
      </c>
      <c r="C42" s="7" t="s">
        <v>29</v>
      </c>
      <c r="D42" s="9">
        <v>40</v>
      </c>
      <c r="F42" s="10">
        <f>D42*E42*E39</f>
        <v>0</v>
      </c>
    </row>
    <row r="43" spans="2:30" ht="15.75" hidden="1" thickBot="1" x14ac:dyDescent="0.3">
      <c r="B43" s="4" t="s">
        <v>7</v>
      </c>
      <c r="C43" s="7" t="s">
        <v>29</v>
      </c>
      <c r="D43" s="9">
        <v>20</v>
      </c>
      <c r="F43" s="10">
        <f>D43*E43*E39</f>
        <v>0</v>
      </c>
    </row>
    <row r="44" spans="2:30" ht="15.75" hidden="1" thickBot="1" x14ac:dyDescent="0.3">
      <c r="B44" s="4"/>
      <c r="F44" s="1"/>
    </row>
    <row r="45" spans="2:30" ht="15.75" hidden="1" thickBot="1" x14ac:dyDescent="0.3">
      <c r="B45" s="13" t="s">
        <v>8</v>
      </c>
      <c r="C45" s="12"/>
      <c r="D45" s="12"/>
      <c r="E45" s="12"/>
      <c r="F45" s="11">
        <f>SUM(F28:F39)</f>
        <v>0</v>
      </c>
    </row>
    <row r="46" spans="2:30" ht="15.75" hidden="1" thickBot="1" x14ac:dyDescent="0.3"/>
    <row r="47" spans="2:30" ht="18" thickBot="1" x14ac:dyDescent="0.35">
      <c r="B47" s="2" t="s">
        <v>71</v>
      </c>
      <c r="C47" s="8"/>
      <c r="D47" s="2"/>
      <c r="E47" s="2"/>
      <c r="F47" s="2"/>
      <c r="G47" s="201" t="s">
        <v>64</v>
      </c>
      <c r="H47" s="202"/>
      <c r="I47" s="202"/>
      <c r="J47" s="203"/>
      <c r="K47" s="181">
        <v>2021</v>
      </c>
      <c r="L47" s="182"/>
      <c r="M47" s="182"/>
      <c r="N47" s="183"/>
      <c r="O47" s="181">
        <v>2022</v>
      </c>
      <c r="P47" s="182"/>
      <c r="Q47" s="182"/>
      <c r="R47" s="183"/>
      <c r="S47" s="181">
        <v>2023</v>
      </c>
      <c r="T47" s="182"/>
      <c r="U47" s="182"/>
      <c r="V47" s="183"/>
      <c r="W47" s="181">
        <v>2024</v>
      </c>
      <c r="X47" s="182"/>
      <c r="Y47" s="182"/>
      <c r="Z47" s="183"/>
      <c r="AA47" s="181">
        <v>2025</v>
      </c>
      <c r="AB47" s="182"/>
      <c r="AC47" s="182"/>
      <c r="AD47" s="183"/>
    </row>
    <row r="48" spans="2:30" ht="16.5" thickTop="1" thickBot="1" x14ac:dyDescent="0.3">
      <c r="C48" s="7"/>
      <c r="G48" s="120" t="s">
        <v>39</v>
      </c>
      <c r="H48" s="121" t="s">
        <v>95</v>
      </c>
      <c r="I48" s="121" t="s">
        <v>62</v>
      </c>
      <c r="J48" s="122" t="s">
        <v>61</v>
      </c>
      <c r="K48" s="34" t="s">
        <v>39</v>
      </c>
      <c r="L48" s="33" t="s">
        <v>95</v>
      </c>
      <c r="M48" s="33" t="s">
        <v>62</v>
      </c>
      <c r="N48" s="35" t="s">
        <v>61</v>
      </c>
      <c r="O48" s="36" t="s">
        <v>39</v>
      </c>
      <c r="P48" s="33" t="s">
        <v>95</v>
      </c>
      <c r="Q48" s="43" t="s">
        <v>62</v>
      </c>
      <c r="R48" s="37" t="s">
        <v>61</v>
      </c>
      <c r="S48" s="39" t="s">
        <v>39</v>
      </c>
      <c r="T48" s="24" t="s">
        <v>95</v>
      </c>
      <c r="U48" s="24" t="s">
        <v>62</v>
      </c>
      <c r="V48" s="40" t="s">
        <v>61</v>
      </c>
      <c r="W48" s="42" t="s">
        <v>39</v>
      </c>
      <c r="X48" s="24" t="s">
        <v>95</v>
      </c>
      <c r="Y48" s="24" t="s">
        <v>62</v>
      </c>
      <c r="Z48" s="40" t="s">
        <v>61</v>
      </c>
      <c r="AA48" s="42" t="s">
        <v>39</v>
      </c>
      <c r="AB48" s="24" t="s">
        <v>95</v>
      </c>
      <c r="AC48" s="38" t="s">
        <v>62</v>
      </c>
      <c r="AD48" s="60" t="s">
        <v>61</v>
      </c>
    </row>
    <row r="49" spans="2:30" x14ac:dyDescent="0.25">
      <c r="C49" s="7"/>
      <c r="D49" s="7" t="s">
        <v>12</v>
      </c>
      <c r="E49" s="7" t="s">
        <v>10</v>
      </c>
      <c r="F49" s="7" t="s">
        <v>11</v>
      </c>
      <c r="G49" s="123"/>
      <c r="H49" s="124"/>
      <c r="I49" s="124"/>
      <c r="J49" s="125"/>
      <c r="K49" s="56"/>
      <c r="L49" s="55"/>
      <c r="M49" s="55"/>
      <c r="N49" s="57"/>
      <c r="O49" s="59"/>
      <c r="P49" s="55"/>
      <c r="Q49" s="55"/>
      <c r="R49" s="57"/>
      <c r="S49" s="59"/>
      <c r="T49" s="55"/>
      <c r="U49" s="52"/>
      <c r="V49" s="57"/>
      <c r="W49" s="59"/>
      <c r="X49" s="55"/>
      <c r="Y49" s="55"/>
      <c r="Z49" s="57"/>
      <c r="AA49" s="59"/>
      <c r="AB49" s="55"/>
      <c r="AC49" s="55"/>
      <c r="AD49" s="57"/>
    </row>
    <row r="50" spans="2:30" ht="60" x14ac:dyDescent="0.25">
      <c r="B50" s="126" t="s">
        <v>182</v>
      </c>
      <c r="C50" s="7" t="s">
        <v>0</v>
      </c>
      <c r="D50" s="9">
        <v>2500</v>
      </c>
      <c r="F50" s="53">
        <f>D50*E50</f>
        <v>0</v>
      </c>
      <c r="G50" s="127">
        <f>SUM(H50:J50)</f>
        <v>0</v>
      </c>
      <c r="H50" s="128">
        <f>L50+P50+T50+X50+AB50</f>
        <v>0</v>
      </c>
      <c r="I50" s="128">
        <f>M50+Q50+U50+Y50+AC50</f>
        <v>0</v>
      </c>
      <c r="J50" s="129">
        <f>R50+V50+Z50+AD50</f>
        <v>0</v>
      </c>
      <c r="K50" s="56"/>
      <c r="L50" s="50"/>
      <c r="M50" s="50"/>
      <c r="N50" s="64"/>
      <c r="O50" s="56">
        <f>SUM(P50:R50)</f>
        <v>0</v>
      </c>
      <c r="P50" s="50"/>
      <c r="Q50" s="50"/>
      <c r="R50" s="64"/>
      <c r="S50" s="56">
        <f>SUM(T50:V50)</f>
        <v>0</v>
      </c>
      <c r="T50" s="50"/>
      <c r="U50" s="51"/>
      <c r="V50" s="58"/>
      <c r="W50" s="56">
        <f>SUM(X50:Z50)</f>
        <v>0</v>
      </c>
      <c r="X50" s="50"/>
      <c r="Y50" s="50"/>
      <c r="Z50" s="58"/>
      <c r="AA50" s="56">
        <f>SUM(AB50:AD50)</f>
        <v>0</v>
      </c>
      <c r="AB50" s="50"/>
      <c r="AC50" s="50"/>
      <c r="AD50" s="58"/>
    </row>
    <row r="51" spans="2:30" x14ac:dyDescent="0.25">
      <c r="B51" s="4" t="s">
        <v>4</v>
      </c>
      <c r="C51" s="7" t="s">
        <v>6</v>
      </c>
      <c r="D51" s="9">
        <v>150</v>
      </c>
      <c r="F51" s="53">
        <f t="shared" ref="F51:F57" si="0">D51*E51</f>
        <v>0</v>
      </c>
      <c r="G51" s="127">
        <f t="shared" ref="G51:G63" si="1">SUM(H51:J51)</f>
        <v>0</v>
      </c>
      <c r="H51" s="128">
        <f t="shared" ref="H51:I63" si="2">L51+P51+T51+X51+AB51</f>
        <v>0</v>
      </c>
      <c r="I51" s="128">
        <f t="shared" si="2"/>
        <v>0</v>
      </c>
      <c r="J51" s="129">
        <f t="shared" ref="J51:J63" si="3">R51+V51+Z51+AD51</f>
        <v>0</v>
      </c>
      <c r="K51" s="56">
        <f t="shared" ref="K51:K63" si="4">SUM(L51:N51)</f>
        <v>0</v>
      </c>
      <c r="L51" s="50"/>
      <c r="M51" s="50"/>
      <c r="N51" s="58"/>
      <c r="O51" s="56">
        <f>SUM(P51:R51)</f>
        <v>0</v>
      </c>
      <c r="P51" s="50"/>
      <c r="Q51" s="50"/>
      <c r="R51" s="64"/>
      <c r="S51" s="56">
        <f t="shared" ref="S51:S63" si="5">SUM(T51:V51)</f>
        <v>0</v>
      </c>
      <c r="T51" s="50"/>
      <c r="U51" s="51"/>
      <c r="V51" s="58"/>
      <c r="W51" s="56">
        <f t="shared" ref="W51:W63" si="6">SUM(X51:Z51)</f>
        <v>0</v>
      </c>
      <c r="X51" s="50"/>
      <c r="Y51" s="50"/>
      <c r="Z51" s="58"/>
      <c r="AA51" s="56">
        <f t="shared" ref="AA51:AA63" si="7">SUM(AB51:AD51)</f>
        <v>0</v>
      </c>
      <c r="AB51" s="50"/>
      <c r="AC51" s="50"/>
      <c r="AD51" s="58"/>
    </row>
    <row r="52" spans="2:30" x14ac:dyDescent="0.25">
      <c r="B52" s="4"/>
      <c r="C52" s="7"/>
      <c r="D52" s="9"/>
      <c r="F52" s="53"/>
      <c r="G52" s="127"/>
      <c r="H52" s="128"/>
      <c r="I52" s="128"/>
      <c r="J52" s="129"/>
      <c r="K52" s="56">
        <f t="shared" si="4"/>
        <v>0</v>
      </c>
      <c r="L52" s="50"/>
      <c r="M52" s="50"/>
      <c r="N52" s="58"/>
      <c r="O52" s="56">
        <f t="shared" ref="O52:O59" si="8">SUM(P52:R52)</f>
        <v>0</v>
      </c>
      <c r="P52" s="50"/>
      <c r="Q52" s="50"/>
      <c r="R52" s="64">
        <f t="shared" ref="R52:R59" si="9">F52</f>
        <v>0</v>
      </c>
      <c r="S52" s="56">
        <f t="shared" si="5"/>
        <v>0</v>
      </c>
      <c r="T52" s="50"/>
      <c r="U52" s="51"/>
      <c r="V52" s="58"/>
      <c r="W52" s="56">
        <f t="shared" si="6"/>
        <v>0</v>
      </c>
      <c r="X52" s="50"/>
      <c r="Y52" s="50"/>
      <c r="Z52" s="58"/>
      <c r="AA52" s="56">
        <f t="shared" si="7"/>
        <v>0</v>
      </c>
      <c r="AB52" s="50"/>
      <c r="AC52" s="50"/>
      <c r="AD52" s="58"/>
    </row>
    <row r="53" spans="2:30" x14ac:dyDescent="0.25">
      <c r="B53" s="4" t="s">
        <v>183</v>
      </c>
      <c r="C53" s="7" t="s">
        <v>0</v>
      </c>
      <c r="D53" s="9">
        <v>1000</v>
      </c>
      <c r="E53" s="49"/>
      <c r="F53" s="53">
        <f t="shared" si="0"/>
        <v>0</v>
      </c>
      <c r="G53" s="127">
        <f t="shared" si="1"/>
        <v>0</v>
      </c>
      <c r="H53" s="128">
        <f t="shared" si="2"/>
        <v>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26</v>
      </c>
      <c r="C54" s="7" t="s">
        <v>184</v>
      </c>
      <c r="D54" s="9">
        <v>200</v>
      </c>
      <c r="E54" s="49"/>
      <c r="F54" s="53">
        <f t="shared" si="0"/>
        <v>0</v>
      </c>
      <c r="G54" s="127">
        <f t="shared" si="1"/>
        <v>0</v>
      </c>
      <c r="H54" s="128">
        <f t="shared" si="2"/>
        <v>0</v>
      </c>
      <c r="I54" s="128">
        <f t="shared" si="2"/>
        <v>0</v>
      </c>
      <c r="J54" s="129">
        <f t="shared" si="3"/>
        <v>0</v>
      </c>
      <c r="K54" s="56">
        <f t="shared" si="4"/>
        <v>0</v>
      </c>
      <c r="L54" s="50"/>
      <c r="M54" s="50"/>
      <c r="N54" s="64"/>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185</v>
      </c>
      <c r="C56" s="7" t="s">
        <v>186</v>
      </c>
      <c r="D56" s="9">
        <v>150</v>
      </c>
      <c r="F56" s="53">
        <f t="shared" si="0"/>
        <v>0</v>
      </c>
      <c r="G56" s="127">
        <f t="shared" si="1"/>
        <v>0</v>
      </c>
      <c r="H56" s="128">
        <f t="shared" si="2"/>
        <v>0</v>
      </c>
      <c r="I56" s="128">
        <f t="shared" si="2"/>
        <v>0</v>
      </c>
      <c r="J56" s="129">
        <f t="shared" si="3"/>
        <v>0</v>
      </c>
      <c r="K56" s="56">
        <f t="shared" si="4"/>
        <v>0</v>
      </c>
      <c r="L56" s="50"/>
      <c r="M56" s="50"/>
      <c r="N56" s="58"/>
      <c r="O56" s="56">
        <f t="shared" si="8"/>
        <v>0</v>
      </c>
      <c r="P56" s="50"/>
      <c r="Q56" s="50"/>
      <c r="R56" s="64"/>
      <c r="S56" s="56">
        <f t="shared" si="5"/>
        <v>0</v>
      </c>
      <c r="T56" s="50"/>
      <c r="U56" s="51"/>
      <c r="V56" s="58"/>
      <c r="W56" s="56">
        <f t="shared" si="6"/>
        <v>0</v>
      </c>
      <c r="X56" s="50"/>
      <c r="Y56" s="50"/>
      <c r="Z56" s="58"/>
      <c r="AA56" s="56">
        <f t="shared" si="7"/>
        <v>0</v>
      </c>
      <c r="AB56" s="50"/>
      <c r="AC56" s="50"/>
      <c r="AD56" s="58"/>
    </row>
    <row r="57" spans="2:30" x14ac:dyDescent="0.25">
      <c r="B57" s="4" t="s">
        <v>33</v>
      </c>
      <c r="C57" s="7" t="s">
        <v>34</v>
      </c>
      <c r="D57" s="9">
        <v>50</v>
      </c>
      <c r="F57" s="53">
        <f t="shared" si="0"/>
        <v>0</v>
      </c>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c r="C58" s="7"/>
      <c r="D58" s="9"/>
      <c r="F58" s="53"/>
      <c r="G58" s="127"/>
      <c r="H58" s="128"/>
      <c r="I58" s="128"/>
      <c r="J58" s="129"/>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25</v>
      </c>
      <c r="C59" s="7" t="s">
        <v>31</v>
      </c>
      <c r="D59" s="9"/>
      <c r="F59" s="53"/>
      <c r="G59" s="127">
        <f t="shared" si="1"/>
        <v>0</v>
      </c>
      <c r="H59" s="128">
        <f t="shared" si="2"/>
        <v>0</v>
      </c>
      <c r="I59" s="128">
        <f t="shared" si="2"/>
        <v>0</v>
      </c>
      <c r="J59" s="129">
        <f t="shared" si="3"/>
        <v>0</v>
      </c>
      <c r="K59" s="56">
        <f t="shared" si="4"/>
        <v>0</v>
      </c>
      <c r="L59" s="50"/>
      <c r="M59" s="50"/>
      <c r="N59" s="58"/>
      <c r="O59" s="56">
        <f t="shared" si="8"/>
        <v>0</v>
      </c>
      <c r="P59" s="50"/>
      <c r="Q59" s="50"/>
      <c r="R59" s="64">
        <f t="shared" si="9"/>
        <v>0</v>
      </c>
      <c r="S59" s="56">
        <f t="shared" si="5"/>
        <v>0</v>
      </c>
      <c r="T59" s="50"/>
      <c r="U59" s="51"/>
      <c r="V59" s="58"/>
      <c r="W59" s="56">
        <f t="shared" si="6"/>
        <v>0</v>
      </c>
      <c r="X59" s="50"/>
      <c r="Y59" s="50"/>
      <c r="Z59" s="58"/>
      <c r="AA59" s="56">
        <f t="shared" si="7"/>
        <v>0</v>
      </c>
      <c r="AB59" s="50"/>
      <c r="AC59" s="50"/>
      <c r="AD59" s="58"/>
    </row>
    <row r="60" spans="2:30" x14ac:dyDescent="0.25">
      <c r="B60" s="4" t="s">
        <v>32</v>
      </c>
      <c r="C60" s="7" t="s">
        <v>35</v>
      </c>
      <c r="D60" s="19">
        <v>3225</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5</v>
      </c>
      <c r="C61" s="7" t="s">
        <v>35</v>
      </c>
      <c r="D61" s="19">
        <v>537.5</v>
      </c>
      <c r="E61">
        <v>1</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30</v>
      </c>
      <c r="C62" s="7" t="s">
        <v>29</v>
      </c>
      <c r="D62" s="9">
        <v>40</v>
      </c>
      <c r="E62">
        <v>1</v>
      </c>
      <c r="F62" s="53"/>
      <c r="G62" s="127">
        <f t="shared" si="1"/>
        <v>0</v>
      </c>
      <c r="H62" s="128">
        <f t="shared" si="2"/>
        <v>0</v>
      </c>
      <c r="I62" s="128">
        <f t="shared" si="2"/>
        <v>0</v>
      </c>
      <c r="J62" s="129">
        <f t="shared" si="3"/>
        <v>0</v>
      </c>
      <c r="K62" s="56">
        <f t="shared" si="4"/>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x14ac:dyDescent="0.25">
      <c r="B63" s="4" t="s">
        <v>7</v>
      </c>
      <c r="C63" s="7" t="s">
        <v>29</v>
      </c>
      <c r="D63" s="9">
        <v>20</v>
      </c>
      <c r="E63">
        <f>E59</f>
        <v>0</v>
      </c>
      <c r="F63" s="53"/>
      <c r="G63" s="127">
        <f t="shared" si="1"/>
        <v>0</v>
      </c>
      <c r="H63" s="128">
        <f t="shared" si="2"/>
        <v>0</v>
      </c>
      <c r="I63" s="128">
        <f t="shared" si="2"/>
        <v>0</v>
      </c>
      <c r="J63" s="129">
        <f t="shared" si="3"/>
        <v>0</v>
      </c>
      <c r="K63" s="56">
        <f t="shared" si="4"/>
        <v>0</v>
      </c>
      <c r="L63" s="50"/>
      <c r="M63" s="50"/>
      <c r="N63" s="58"/>
      <c r="O63" s="56"/>
      <c r="P63" s="50"/>
      <c r="Q63" s="50"/>
      <c r="R63" s="64"/>
      <c r="S63" s="56">
        <f t="shared" si="5"/>
        <v>0</v>
      </c>
      <c r="T63" s="50"/>
      <c r="U63" s="51"/>
      <c r="V63" s="58"/>
      <c r="W63" s="56">
        <f t="shared" si="6"/>
        <v>0</v>
      </c>
      <c r="X63" s="50"/>
      <c r="Y63" s="50"/>
      <c r="Z63" s="58"/>
      <c r="AA63" s="56">
        <f t="shared" si="7"/>
        <v>0</v>
      </c>
      <c r="AB63" s="50"/>
      <c r="AC63" s="50"/>
      <c r="AD63" s="58"/>
    </row>
    <row r="64" spans="2:30" ht="15.75" thickBot="1" x14ac:dyDescent="0.3">
      <c r="B64" s="4"/>
      <c r="F64" s="1"/>
      <c r="G64" s="130"/>
      <c r="H64" s="128"/>
      <c r="I64" s="128"/>
      <c r="J64" s="129"/>
      <c r="K64" s="56"/>
      <c r="L64" s="50"/>
      <c r="M64" s="50"/>
      <c r="N64" s="58"/>
      <c r="O64" s="56"/>
      <c r="P64" s="50"/>
      <c r="Q64" s="50"/>
      <c r="R64" s="58"/>
      <c r="S64" s="56"/>
      <c r="T64" s="50"/>
      <c r="U64" s="51"/>
      <c r="V64" s="58"/>
      <c r="W64" s="56"/>
      <c r="X64" s="50"/>
      <c r="Y64" s="50"/>
      <c r="Z64" s="58"/>
      <c r="AA64" s="56"/>
      <c r="AB64" s="50"/>
      <c r="AC64" s="50"/>
      <c r="AD64" s="58"/>
    </row>
    <row r="65" spans="2:30" ht="15.75" thickBot="1" x14ac:dyDescent="0.3">
      <c r="B65" s="13" t="s">
        <v>8</v>
      </c>
      <c r="C65" s="12"/>
      <c r="D65" s="12"/>
      <c r="E65" s="12"/>
      <c r="F65" s="54">
        <f>SUM(F50:F63)</f>
        <v>0</v>
      </c>
      <c r="G65" s="131">
        <f t="shared" ref="G65:I65" si="10">SUM(G50:G63)</f>
        <v>0</v>
      </c>
      <c r="H65" s="131">
        <f t="shared" si="10"/>
        <v>0</v>
      </c>
      <c r="I65" s="131">
        <f t="shared" si="10"/>
        <v>0</v>
      </c>
      <c r="J65" s="131">
        <f>SUM(J50:J63)</f>
        <v>0</v>
      </c>
      <c r="K65" s="61">
        <f t="shared" ref="K65:M65" si="11">SUM(K50:K63)</f>
        <v>0</v>
      </c>
      <c r="L65" s="61">
        <f t="shared" si="11"/>
        <v>0</v>
      </c>
      <c r="M65" s="61">
        <f t="shared" si="11"/>
        <v>0</v>
      </c>
      <c r="N65" s="61">
        <f>SUM(N50:N63)</f>
        <v>0</v>
      </c>
      <c r="O65" s="62">
        <f>SUM(O50:O63)</f>
        <v>0</v>
      </c>
      <c r="P65" s="63"/>
      <c r="Q65" s="63"/>
      <c r="R65" s="65">
        <f>SUM(R50:R64)</f>
        <v>0</v>
      </c>
      <c r="S65" s="65">
        <f t="shared" ref="S65:AD65" si="12">SUM(S50:S64)</f>
        <v>0</v>
      </c>
      <c r="T65" s="65">
        <f t="shared" si="12"/>
        <v>0</v>
      </c>
      <c r="U65" s="65">
        <f t="shared" si="12"/>
        <v>0</v>
      </c>
      <c r="V65" s="65">
        <f t="shared" si="12"/>
        <v>0</v>
      </c>
      <c r="W65" s="65">
        <f t="shared" si="12"/>
        <v>0</v>
      </c>
      <c r="X65" s="65">
        <f t="shared" si="12"/>
        <v>0</v>
      </c>
      <c r="Y65" s="65">
        <f t="shared" si="12"/>
        <v>0</v>
      </c>
      <c r="Z65" s="65">
        <f t="shared" si="12"/>
        <v>0</v>
      </c>
      <c r="AA65" s="65">
        <f t="shared" si="12"/>
        <v>0</v>
      </c>
      <c r="AB65" s="65">
        <f t="shared" si="12"/>
        <v>0</v>
      </c>
      <c r="AC65" s="65">
        <f t="shared" si="12"/>
        <v>0</v>
      </c>
      <c r="AD65" s="65">
        <f t="shared" si="12"/>
        <v>0</v>
      </c>
    </row>
    <row r="66" spans="2:30" x14ac:dyDescent="0.25">
      <c r="F66" s="16"/>
    </row>
    <row r="67" spans="2:30" x14ac:dyDescent="0.25">
      <c r="F67" s="16"/>
    </row>
  </sheetData>
  <mergeCells count="6">
    <mergeCell ref="AA47:AD47"/>
    <mergeCell ref="G47:J47"/>
    <mergeCell ref="K47:N47"/>
    <mergeCell ref="O47:R47"/>
    <mergeCell ref="S47:V47"/>
    <mergeCell ref="W47:Z4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A45" sqref="A45:XFD63"/>
    </sheetView>
  </sheetViews>
  <sheetFormatPr defaultRowHeight="15" x14ac:dyDescent="0.25"/>
  <cols>
    <col min="2" max="2" width="33.5703125" bestFit="1" customWidth="1"/>
    <col min="3" max="3" width="9" style="6" bestFit="1" customWidth="1"/>
    <col min="6" max="6" width="16.28515625" customWidth="1"/>
    <col min="7" max="7" width="13.140625" customWidth="1"/>
    <col min="10" max="10" width="15.140625" customWidth="1"/>
    <col min="11" max="11" width="13" customWidth="1"/>
    <col min="14" max="14" width="11.42578125" customWidth="1"/>
  </cols>
  <sheetData>
    <row r="3" spans="2:6" x14ac:dyDescent="0.25">
      <c r="B3" t="s">
        <v>74</v>
      </c>
    </row>
    <row r="4" spans="2:6" x14ac:dyDescent="0.25">
      <c r="B4" t="s">
        <v>75</v>
      </c>
    </row>
    <row r="5" spans="2:6" x14ac:dyDescent="0.25">
      <c r="B5" t="s">
        <v>76</v>
      </c>
    </row>
    <row r="6" spans="2:6" x14ac:dyDescent="0.25">
      <c r="B6" s="1" t="s">
        <v>147</v>
      </c>
    </row>
    <row r="8" spans="2:6" ht="20.25" thickBot="1" x14ac:dyDescent="0.35">
      <c r="B8" s="3">
        <v>2022</v>
      </c>
      <c r="C8" s="5"/>
      <c r="D8" s="3"/>
      <c r="E8" s="3"/>
      <c r="F8" s="3"/>
    </row>
    <row r="9" spans="2:6" ht="16.5" thickTop="1" thickBot="1" x14ac:dyDescent="0.3">
      <c r="B9" s="4"/>
      <c r="C9" s="7" t="s">
        <v>0</v>
      </c>
      <c r="D9" s="9"/>
    </row>
    <row r="10" spans="2:6" ht="15.75" hidden="1" thickBot="1" x14ac:dyDescent="0.3">
      <c r="B10" s="4" t="s">
        <v>15</v>
      </c>
      <c r="C10" s="7" t="s">
        <v>9</v>
      </c>
      <c r="D10" s="9">
        <f>1+D13</f>
        <v>1</v>
      </c>
    </row>
    <row r="11" spans="2:6" ht="15.75" hidden="1" thickBot="1" x14ac:dyDescent="0.3">
      <c r="B11" s="4" t="s">
        <v>13</v>
      </c>
      <c r="C11" s="7" t="s">
        <v>21</v>
      </c>
      <c r="D11" s="9">
        <f>SUM(D13:D20)</f>
        <v>1</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45</v>
      </c>
      <c r="C22" s="8"/>
      <c r="D22" s="2"/>
      <c r="E22" s="2"/>
      <c r="F22" s="2"/>
    </row>
    <row r="23" spans="1:6" ht="15.75" hidden="1" thickBot="1" x14ac:dyDescent="0.3">
      <c r="A23" t="e">
        <f>#REF!</f>
        <v>#REF!</v>
      </c>
      <c r="C23" s="7"/>
      <c r="D23" s="18" t="e">
        <f>#REF!</f>
        <v>#REF!</v>
      </c>
    </row>
    <row r="24" spans="1:6" ht="15.75" hidden="1" thickBot="1" x14ac:dyDescent="0.3">
      <c r="A24" t="e">
        <f>#REF!</f>
        <v>#REF!</v>
      </c>
      <c r="C24" s="7"/>
      <c r="D24" s="18" t="e">
        <f>#REF!</f>
        <v>#REF!</v>
      </c>
    </row>
    <row r="25" spans="1:6" ht="15.75" hidden="1" thickBot="1" x14ac:dyDescent="0.3">
      <c r="C25" s="7"/>
      <c r="D25" s="7" t="s">
        <v>12</v>
      </c>
      <c r="E25" s="7" t="s">
        <v>10</v>
      </c>
      <c r="F25" s="7" t="s">
        <v>11</v>
      </c>
    </row>
    <row r="26" spans="1:6" ht="15.75" hidden="1" thickBot="1" x14ac:dyDescent="0.3">
      <c r="B26" s="4" t="s">
        <v>23</v>
      </c>
      <c r="C26" s="7" t="s">
        <v>1</v>
      </c>
      <c r="D26" s="9" t="e">
        <f>#REF!*D23</f>
        <v>#REF!</v>
      </c>
      <c r="F26" s="10" t="e">
        <f>D26*E26</f>
        <v>#REF!</v>
      </c>
    </row>
    <row r="27" spans="1:6" ht="15.75" hidden="1" thickBot="1" x14ac:dyDescent="0.3">
      <c r="B27" s="4" t="s">
        <v>2</v>
      </c>
      <c r="C27" s="7" t="s">
        <v>1</v>
      </c>
      <c r="D27" s="9" t="e">
        <f>#REF!*D23</f>
        <v>#REF!</v>
      </c>
      <c r="F27" s="10" t="e">
        <f>D27*E27</f>
        <v>#REF!</v>
      </c>
    </row>
    <row r="28" spans="1:6" ht="15.75" hidden="1" thickBot="1" x14ac:dyDescent="0.3">
      <c r="B28" s="4" t="s">
        <v>3</v>
      </c>
      <c r="C28" s="7" t="s">
        <v>1</v>
      </c>
      <c r="D28" s="9" t="e">
        <f>#REF!*D23</f>
        <v>#REF!</v>
      </c>
      <c r="F28" s="10" t="e">
        <f>D28*E28</f>
        <v>#REF!</v>
      </c>
    </row>
    <row r="29" spans="1:6" ht="15.75" hidden="1" thickBot="1" x14ac:dyDescent="0.3">
      <c r="B29" s="4" t="s">
        <v>4</v>
      </c>
      <c r="C29" s="7" t="s">
        <v>6</v>
      </c>
      <c r="D29" s="9" t="e">
        <f>#REF!*D23</f>
        <v>#REF!</v>
      </c>
      <c r="F29" s="10" t="e">
        <f>D29*E29</f>
        <v>#REF!</v>
      </c>
    </row>
    <row r="30" spans="1:6" ht="15.75" hidden="1" thickBot="1" x14ac:dyDescent="0.3">
      <c r="B30" s="4"/>
      <c r="C30" s="7"/>
      <c r="D30" s="9"/>
      <c r="F30" s="10"/>
    </row>
    <row r="31" spans="1:6" ht="15.75" hidden="1" thickBot="1" x14ac:dyDescent="0.3">
      <c r="B31" s="4" t="s">
        <v>24</v>
      </c>
      <c r="C31" s="7" t="s">
        <v>29</v>
      </c>
      <c r="D31" s="9" t="e">
        <f>#REF!*D24</f>
        <v>#REF!</v>
      </c>
      <c r="F31" s="10" t="e">
        <f>D31*E31</f>
        <v>#REF!</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t="e">
        <f>SUM(F38:F41)</f>
        <v>#REF!</v>
      </c>
    </row>
    <row r="38" spans="2:30" ht="15.75" hidden="1" thickBot="1" x14ac:dyDescent="0.3">
      <c r="B38" s="4" t="s">
        <v>32</v>
      </c>
      <c r="C38" s="7" t="s">
        <v>35</v>
      </c>
      <c r="D38" s="9" t="e">
        <f>#REF!*D23</f>
        <v>#REF!</v>
      </c>
      <c r="F38" s="10" t="e">
        <f>D38*E38</f>
        <v>#REF!</v>
      </c>
    </row>
    <row r="39" spans="2:30" ht="15.75" hidden="1" thickBot="1" x14ac:dyDescent="0.3">
      <c r="B39" s="4" t="s">
        <v>5</v>
      </c>
      <c r="C39" s="7" t="s">
        <v>35</v>
      </c>
      <c r="D39" s="19" t="e">
        <f>#REF!*D23</f>
        <v>#REF!</v>
      </c>
      <c r="F39" s="10" t="e">
        <f>D39*E39</f>
        <v>#REF!</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t="e">
        <f>SUM(F26:F37)</f>
        <v>#REF!</v>
      </c>
    </row>
    <row r="44" spans="2:30" ht="15.75" hidden="1" thickBot="1" x14ac:dyDescent="0.3"/>
    <row r="45" spans="2:30" ht="18" thickBot="1" x14ac:dyDescent="0.35">
      <c r="B45" s="2"/>
      <c r="C45" s="8"/>
      <c r="D45" s="2"/>
      <c r="E45" s="2"/>
      <c r="F45" s="2"/>
      <c r="G45" s="184" t="s">
        <v>64</v>
      </c>
      <c r="H45" s="185"/>
      <c r="I45" s="185"/>
      <c r="J45" s="186"/>
      <c r="K45" s="181">
        <v>2021</v>
      </c>
      <c r="L45" s="182"/>
      <c r="M45" s="182"/>
      <c r="N45" s="183"/>
      <c r="O45" s="181">
        <v>2022</v>
      </c>
      <c r="P45" s="182"/>
      <c r="Q45" s="182"/>
      <c r="R45" s="183"/>
      <c r="S45" s="181">
        <v>2023</v>
      </c>
      <c r="T45" s="182"/>
      <c r="U45" s="182"/>
      <c r="V45" s="183"/>
      <c r="W45" s="181">
        <v>2024</v>
      </c>
      <c r="X45" s="182"/>
      <c r="Y45" s="182"/>
      <c r="Z45" s="183"/>
      <c r="AA45" s="181">
        <v>2025</v>
      </c>
      <c r="AB45" s="182"/>
      <c r="AC45" s="182"/>
      <c r="AD45" s="183"/>
    </row>
    <row r="46" spans="2:30" ht="16.5" thickTop="1" thickBot="1" x14ac:dyDescent="0.3">
      <c r="C46" s="7"/>
      <c r="G46" s="47" t="s">
        <v>39</v>
      </c>
      <c r="H46" s="46" t="s">
        <v>95</v>
      </c>
      <c r="I46" s="46" t="s">
        <v>62</v>
      </c>
      <c r="J46" s="143" t="s">
        <v>61</v>
      </c>
      <c r="K46" s="144" t="s">
        <v>39</v>
      </c>
      <c r="L46" s="33" t="s">
        <v>95</v>
      </c>
      <c r="M46" s="33" t="s">
        <v>62</v>
      </c>
      <c r="N46" s="35" t="s">
        <v>61</v>
      </c>
      <c r="O46" s="145"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46"/>
      <c r="H47" s="52"/>
      <c r="I47" s="52"/>
      <c r="J47" s="58"/>
      <c r="K47" s="147"/>
      <c r="L47" s="55"/>
      <c r="M47" s="55"/>
      <c r="N47" s="57"/>
      <c r="O47" s="148"/>
      <c r="P47" s="55"/>
      <c r="Q47" s="55"/>
      <c r="R47" s="57"/>
      <c r="S47" s="59"/>
      <c r="T47" s="55"/>
      <c r="U47" s="52"/>
      <c r="V47" s="57"/>
      <c r="W47" s="59"/>
      <c r="X47" s="55"/>
      <c r="Y47" s="55"/>
      <c r="Z47" s="57"/>
      <c r="AA47" s="59"/>
      <c r="AB47" s="55"/>
      <c r="AC47" s="55"/>
      <c r="AD47" s="57"/>
    </row>
    <row r="48" spans="2:30" x14ac:dyDescent="0.25">
      <c r="B48" s="4" t="s">
        <v>207</v>
      </c>
      <c r="C48" s="7" t="s">
        <v>1</v>
      </c>
      <c r="D48" s="9">
        <v>2500</v>
      </c>
      <c r="E48">
        <v>10</v>
      </c>
      <c r="F48" s="10">
        <f>D48*E48</f>
        <v>25000</v>
      </c>
      <c r="G48" s="149">
        <f>SUM(H48:J48)</f>
        <v>25000</v>
      </c>
      <c r="H48" s="139">
        <f>L48+P48+T48+X48+AB48</f>
        <v>0</v>
      </c>
      <c r="I48" s="139">
        <f>M48+Q48+U48+Y48+AC48</f>
        <v>0</v>
      </c>
      <c r="J48" s="64">
        <f>N48+R48+V48+Z48+AD48</f>
        <v>25000</v>
      </c>
      <c r="K48" s="150">
        <f>SUM(L48:N48)</f>
        <v>0</v>
      </c>
      <c r="L48" s="137"/>
      <c r="M48" s="137"/>
      <c r="N48" s="64"/>
      <c r="O48" s="150">
        <f t="shared" ref="O48:O61" si="0">SUM(P48:R48)</f>
        <v>25000</v>
      </c>
      <c r="P48" s="137"/>
      <c r="Q48" s="137"/>
      <c r="R48" s="64">
        <f t="shared" ref="R48:R56" si="1">F48</f>
        <v>25000</v>
      </c>
      <c r="S48" s="138"/>
      <c r="T48" s="137"/>
      <c r="U48" s="139"/>
      <c r="V48" s="64"/>
      <c r="W48" s="138"/>
      <c r="X48" s="137"/>
      <c r="Y48" s="137"/>
      <c r="Z48" s="64"/>
      <c r="AA48" s="138"/>
      <c r="AB48" s="137"/>
      <c r="AC48" s="137"/>
      <c r="AD48" s="64"/>
    </row>
    <row r="49" spans="2:30" x14ac:dyDescent="0.25">
      <c r="B49" s="4" t="s">
        <v>4</v>
      </c>
      <c r="C49" s="7" t="s">
        <v>6</v>
      </c>
      <c r="D49" s="9"/>
      <c r="E49">
        <v>0</v>
      </c>
      <c r="F49" s="10">
        <f>D49*E49</f>
        <v>0</v>
      </c>
      <c r="G49" s="149">
        <f t="shared" ref="G49:G61" si="2">SUM(H49:J49)</f>
        <v>0</v>
      </c>
      <c r="H49" s="139">
        <f t="shared" ref="H49:J61" si="3">L49+P49+T49+X49+AB49</f>
        <v>0</v>
      </c>
      <c r="I49" s="139">
        <f t="shared" si="3"/>
        <v>0</v>
      </c>
      <c r="J49" s="64">
        <f t="shared" si="3"/>
        <v>0</v>
      </c>
      <c r="K49" s="150">
        <f t="shared" ref="K49:K61" si="4">SUM(L49:N49)</f>
        <v>0</v>
      </c>
      <c r="L49" s="137"/>
      <c r="M49" s="137"/>
      <c r="N49" s="64">
        <f t="shared" ref="N49:N56" si="5">F49</f>
        <v>0</v>
      </c>
      <c r="O49" s="150">
        <f t="shared" si="0"/>
        <v>0</v>
      </c>
      <c r="P49" s="137"/>
      <c r="Q49" s="137"/>
      <c r="R49" s="64">
        <f t="shared" si="1"/>
        <v>0</v>
      </c>
      <c r="S49" s="138"/>
      <c r="T49" s="137"/>
      <c r="U49" s="139"/>
      <c r="V49" s="64"/>
      <c r="W49" s="138"/>
      <c r="X49" s="137"/>
      <c r="Y49" s="137"/>
      <c r="Z49" s="64"/>
      <c r="AA49" s="138"/>
      <c r="AB49" s="137"/>
      <c r="AC49" s="137"/>
      <c r="AD49" s="64"/>
    </row>
    <row r="50" spans="2:30" x14ac:dyDescent="0.25">
      <c r="B50" s="4"/>
      <c r="C50" s="7"/>
      <c r="D50" s="9"/>
      <c r="F50" s="10"/>
      <c r="G50" s="149">
        <f t="shared" si="2"/>
        <v>0</v>
      </c>
      <c r="H50" s="139">
        <f t="shared" si="3"/>
        <v>0</v>
      </c>
      <c r="I50" s="139">
        <f t="shared" si="3"/>
        <v>0</v>
      </c>
      <c r="J50" s="64">
        <f t="shared" si="3"/>
        <v>0</v>
      </c>
      <c r="K50" s="150">
        <f t="shared" si="4"/>
        <v>0</v>
      </c>
      <c r="L50" s="137"/>
      <c r="M50" s="137"/>
      <c r="N50" s="64">
        <f t="shared" si="5"/>
        <v>0</v>
      </c>
      <c r="O50" s="150">
        <f t="shared" si="0"/>
        <v>0</v>
      </c>
      <c r="P50" s="137"/>
      <c r="Q50" s="137"/>
      <c r="R50" s="64">
        <f t="shared" si="1"/>
        <v>0</v>
      </c>
      <c r="S50" s="138"/>
      <c r="T50" s="137"/>
      <c r="U50" s="139"/>
      <c r="V50" s="64"/>
      <c r="W50" s="138"/>
      <c r="X50" s="137"/>
      <c r="Y50" s="137"/>
      <c r="Z50" s="64"/>
      <c r="AA50" s="138"/>
      <c r="AB50" s="137"/>
      <c r="AC50" s="137"/>
      <c r="AD50" s="64"/>
    </row>
    <row r="51" spans="2:30" x14ac:dyDescent="0.25">
      <c r="B51" s="4" t="s">
        <v>208</v>
      </c>
      <c r="C51" s="7" t="s">
        <v>29</v>
      </c>
      <c r="D51" s="9">
        <v>2500</v>
      </c>
      <c r="E51">
        <v>10</v>
      </c>
      <c r="F51" s="10">
        <f>D51*E51</f>
        <v>25000</v>
      </c>
      <c r="G51" s="149">
        <f t="shared" si="2"/>
        <v>25000</v>
      </c>
      <c r="H51" s="139">
        <f t="shared" si="3"/>
        <v>0</v>
      </c>
      <c r="I51" s="139">
        <f t="shared" si="3"/>
        <v>0</v>
      </c>
      <c r="J51" s="64">
        <f>F51</f>
        <v>25000</v>
      </c>
      <c r="K51" s="150">
        <f t="shared" si="4"/>
        <v>0</v>
      </c>
      <c r="L51" s="137"/>
      <c r="M51" s="137"/>
      <c r="N51" s="64"/>
      <c r="O51" s="150">
        <f t="shared" si="0"/>
        <v>0</v>
      </c>
      <c r="P51" s="137"/>
      <c r="Q51" s="137"/>
      <c r="R51" s="64"/>
      <c r="S51" s="138"/>
      <c r="T51" s="137"/>
      <c r="U51" s="139"/>
      <c r="V51" s="64"/>
      <c r="W51" s="138"/>
      <c r="X51" s="137"/>
      <c r="Y51" s="137"/>
      <c r="Z51" s="64"/>
      <c r="AA51" s="138"/>
      <c r="AB51" s="137"/>
      <c r="AC51" s="137"/>
      <c r="AD51" s="64"/>
    </row>
    <row r="52" spans="2:30" x14ac:dyDescent="0.25">
      <c r="B52" s="4" t="s">
        <v>209</v>
      </c>
      <c r="C52" s="7" t="s">
        <v>29</v>
      </c>
      <c r="D52" s="9">
        <v>2500</v>
      </c>
      <c r="E52">
        <v>5</v>
      </c>
      <c r="F52" s="10">
        <f>D52*E52</f>
        <v>12500</v>
      </c>
      <c r="G52" s="149">
        <f t="shared" si="2"/>
        <v>12500</v>
      </c>
      <c r="H52" s="139"/>
      <c r="I52" s="139">
        <f t="shared" si="3"/>
        <v>0</v>
      </c>
      <c r="J52" s="64">
        <f>F52</f>
        <v>12500</v>
      </c>
      <c r="K52" s="150">
        <f t="shared" si="4"/>
        <v>12500</v>
      </c>
      <c r="L52" s="137"/>
      <c r="M52" s="137"/>
      <c r="N52" s="64">
        <f t="shared" si="5"/>
        <v>12500</v>
      </c>
      <c r="O52" s="150">
        <f t="shared" si="0"/>
        <v>0</v>
      </c>
      <c r="P52" s="137"/>
      <c r="Q52" s="137"/>
      <c r="R52" s="64"/>
      <c r="S52" s="138"/>
      <c r="T52" s="137"/>
      <c r="U52" s="139"/>
      <c r="V52" s="64"/>
      <c r="W52" s="138"/>
      <c r="X52" s="137"/>
      <c r="Y52" s="137"/>
      <c r="Z52" s="64"/>
      <c r="AA52" s="138"/>
      <c r="AB52" s="137"/>
      <c r="AC52" s="137"/>
      <c r="AD52" s="64"/>
    </row>
    <row r="53" spans="2:30" x14ac:dyDescent="0.25">
      <c r="B53" s="4"/>
      <c r="C53" s="7"/>
      <c r="D53" s="9"/>
      <c r="F53" s="10"/>
      <c r="G53" s="149">
        <f t="shared" si="2"/>
        <v>0</v>
      </c>
      <c r="H53" s="139">
        <f t="shared" si="3"/>
        <v>0</v>
      </c>
      <c r="I53" s="139">
        <f t="shared" si="3"/>
        <v>0</v>
      </c>
      <c r="J53" s="64">
        <f t="shared" si="3"/>
        <v>0</v>
      </c>
      <c r="K53" s="150">
        <f t="shared" si="4"/>
        <v>0</v>
      </c>
      <c r="L53" s="137"/>
      <c r="M53" s="137"/>
      <c r="N53" s="64">
        <f t="shared" si="5"/>
        <v>0</v>
      </c>
      <c r="O53" s="150">
        <f t="shared" si="0"/>
        <v>0</v>
      </c>
      <c r="P53" s="137"/>
      <c r="Q53" s="137"/>
      <c r="R53" s="64">
        <f t="shared" si="1"/>
        <v>0</v>
      </c>
      <c r="S53" s="138"/>
      <c r="T53" s="137"/>
      <c r="U53" s="139"/>
      <c r="V53" s="64"/>
      <c r="W53" s="138"/>
      <c r="X53" s="137"/>
      <c r="Y53" s="137"/>
      <c r="Z53" s="64"/>
      <c r="AA53" s="138"/>
      <c r="AB53" s="137"/>
      <c r="AC53" s="137"/>
      <c r="AD53" s="64"/>
    </row>
    <row r="54" spans="2:30" x14ac:dyDescent="0.25">
      <c r="B54" s="4" t="s">
        <v>36</v>
      </c>
      <c r="C54" s="7" t="s">
        <v>34</v>
      </c>
      <c r="D54" s="9"/>
      <c r="E54">
        <v>0</v>
      </c>
      <c r="F54" s="10">
        <f>D54*E54</f>
        <v>0</v>
      </c>
      <c r="G54" s="149">
        <f t="shared" si="2"/>
        <v>0</v>
      </c>
      <c r="H54" s="139">
        <f t="shared" si="3"/>
        <v>0</v>
      </c>
      <c r="I54" s="139">
        <f t="shared" si="3"/>
        <v>0</v>
      </c>
      <c r="J54" s="64">
        <f t="shared" si="3"/>
        <v>0</v>
      </c>
      <c r="K54" s="150"/>
      <c r="L54" s="137">
        <f>F54/2</f>
        <v>0</v>
      </c>
      <c r="M54" s="137"/>
      <c r="N54" s="64">
        <f t="shared" si="5"/>
        <v>0</v>
      </c>
      <c r="O54" s="150">
        <f t="shared" si="0"/>
        <v>0</v>
      </c>
      <c r="P54" s="137"/>
      <c r="Q54" s="137"/>
      <c r="R54" s="64">
        <f t="shared" si="1"/>
        <v>0</v>
      </c>
      <c r="S54" s="138"/>
      <c r="T54" s="137"/>
      <c r="U54" s="139"/>
      <c r="V54" s="64"/>
      <c r="W54" s="138"/>
      <c r="X54" s="137"/>
      <c r="Y54" s="137"/>
      <c r="Z54" s="64"/>
      <c r="AA54" s="138"/>
      <c r="AB54" s="137"/>
      <c r="AC54" s="137"/>
      <c r="AD54" s="64"/>
    </row>
    <row r="55" spans="2:30" x14ac:dyDescent="0.25">
      <c r="B55" s="4" t="s">
        <v>33</v>
      </c>
      <c r="C55" s="7" t="s">
        <v>34</v>
      </c>
      <c r="D55" s="9">
        <v>8</v>
      </c>
      <c r="E55">
        <v>0</v>
      </c>
      <c r="F55" s="10">
        <f>D55*E55</f>
        <v>0</v>
      </c>
      <c r="G55" s="149">
        <f t="shared" si="2"/>
        <v>0</v>
      </c>
      <c r="H55" s="139">
        <f t="shared" si="3"/>
        <v>0</v>
      </c>
      <c r="I55" s="139">
        <f t="shared" si="3"/>
        <v>0</v>
      </c>
      <c r="J55" s="64">
        <f t="shared" si="3"/>
        <v>0</v>
      </c>
      <c r="K55" s="150">
        <f t="shared" si="4"/>
        <v>0</v>
      </c>
      <c r="L55" s="137">
        <f>F55</f>
        <v>0</v>
      </c>
      <c r="M55" s="137"/>
      <c r="N55" s="64">
        <f t="shared" si="5"/>
        <v>0</v>
      </c>
      <c r="O55" s="150">
        <f t="shared" si="0"/>
        <v>0</v>
      </c>
      <c r="P55" s="137"/>
      <c r="Q55" s="137"/>
      <c r="R55" s="64">
        <f t="shared" si="1"/>
        <v>0</v>
      </c>
      <c r="S55" s="138"/>
      <c r="T55" s="137"/>
      <c r="U55" s="139"/>
      <c r="V55" s="64"/>
      <c r="W55" s="138"/>
      <c r="X55" s="137"/>
      <c r="Y55" s="137"/>
      <c r="Z55" s="64"/>
      <c r="AA55" s="138"/>
      <c r="AB55" s="137"/>
      <c r="AC55" s="137"/>
      <c r="AD55" s="64"/>
    </row>
    <row r="56" spans="2:30" x14ac:dyDescent="0.25">
      <c r="B56" s="4"/>
      <c r="C56" s="7"/>
      <c r="D56" s="9"/>
      <c r="F56" s="10"/>
      <c r="G56" s="149">
        <f t="shared" si="2"/>
        <v>0</v>
      </c>
      <c r="H56" s="139">
        <f t="shared" si="3"/>
        <v>0</v>
      </c>
      <c r="I56" s="139">
        <f t="shared" si="3"/>
        <v>0</v>
      </c>
      <c r="J56" s="64">
        <f t="shared" si="3"/>
        <v>0</v>
      </c>
      <c r="K56" s="150">
        <f t="shared" si="4"/>
        <v>0</v>
      </c>
      <c r="L56" s="137"/>
      <c r="M56" s="137"/>
      <c r="N56" s="64">
        <f t="shared" si="5"/>
        <v>0</v>
      </c>
      <c r="O56" s="150">
        <f t="shared" si="0"/>
        <v>0</v>
      </c>
      <c r="P56" s="137"/>
      <c r="Q56" s="137"/>
      <c r="R56" s="64">
        <f t="shared" si="1"/>
        <v>0</v>
      </c>
      <c r="S56" s="138"/>
      <c r="T56" s="137"/>
      <c r="U56" s="139"/>
      <c r="V56" s="64"/>
      <c r="W56" s="138"/>
      <c r="X56" s="137"/>
      <c r="Y56" s="137"/>
      <c r="Z56" s="64"/>
      <c r="AA56" s="138"/>
      <c r="AB56" s="137"/>
      <c r="AC56" s="137"/>
      <c r="AD56" s="64"/>
    </row>
    <row r="57" spans="2:30" x14ac:dyDescent="0.25">
      <c r="B57" s="4" t="s">
        <v>210</v>
      </c>
      <c r="C57" s="7" t="s">
        <v>31</v>
      </c>
      <c r="D57" s="9">
        <v>2500</v>
      </c>
      <c r="E57">
        <v>10</v>
      </c>
      <c r="F57" s="151">
        <f>D57*E57</f>
        <v>25000</v>
      </c>
      <c r="G57" s="149">
        <f t="shared" si="2"/>
        <v>25000</v>
      </c>
      <c r="H57" s="139">
        <f t="shared" si="3"/>
        <v>0</v>
      </c>
      <c r="I57" s="139">
        <f t="shared" si="3"/>
        <v>0</v>
      </c>
      <c r="J57" s="64">
        <f>F57</f>
        <v>25000</v>
      </c>
      <c r="K57" s="150">
        <f t="shared" si="4"/>
        <v>0</v>
      </c>
      <c r="L57" s="137"/>
      <c r="M57" s="137"/>
      <c r="N57" s="64"/>
      <c r="O57" s="150">
        <f t="shared" si="0"/>
        <v>0</v>
      </c>
      <c r="P57" s="137"/>
      <c r="Q57" s="137"/>
      <c r="R57" s="64"/>
      <c r="S57" s="138"/>
      <c r="T57" s="137"/>
      <c r="U57" s="139"/>
      <c r="V57" s="64"/>
      <c r="W57" s="138"/>
      <c r="X57" s="137"/>
      <c r="Y57" s="137"/>
      <c r="Z57" s="64"/>
      <c r="AA57" s="138"/>
      <c r="AB57" s="137"/>
      <c r="AC57" s="137"/>
      <c r="AD57" s="64"/>
    </row>
    <row r="58" spans="2:30" x14ac:dyDescent="0.25">
      <c r="B58" s="4" t="s">
        <v>32</v>
      </c>
      <c r="C58" s="7" t="s">
        <v>35</v>
      </c>
      <c r="D58" s="19">
        <v>500</v>
      </c>
      <c r="E58">
        <v>0</v>
      </c>
      <c r="F58" s="151">
        <f>D58*E58</f>
        <v>0</v>
      </c>
      <c r="G58" s="149">
        <f t="shared" si="2"/>
        <v>0</v>
      </c>
      <c r="H58" s="139">
        <f t="shared" si="3"/>
        <v>0</v>
      </c>
      <c r="I58" s="139">
        <f t="shared" si="3"/>
        <v>0</v>
      </c>
      <c r="J58" s="64">
        <f t="shared" si="3"/>
        <v>0</v>
      </c>
      <c r="K58" s="150">
        <f t="shared" si="4"/>
        <v>0</v>
      </c>
      <c r="L58" s="137"/>
      <c r="M58" s="137"/>
      <c r="N58" s="64"/>
      <c r="O58" s="150">
        <f t="shared" si="0"/>
        <v>0</v>
      </c>
      <c r="P58" s="137"/>
      <c r="Q58" s="137"/>
      <c r="R58" s="64">
        <f t="shared" ref="R58:R61" si="6">F58</f>
        <v>0</v>
      </c>
      <c r="S58" s="138"/>
      <c r="T58" s="137"/>
      <c r="U58" s="139"/>
      <c r="V58" s="64"/>
      <c r="W58" s="138"/>
      <c r="X58" s="137"/>
      <c r="Y58" s="137"/>
      <c r="Z58" s="64"/>
      <c r="AA58" s="138"/>
      <c r="AB58" s="137"/>
      <c r="AC58" s="137"/>
      <c r="AD58" s="64"/>
    </row>
    <row r="59" spans="2:30" x14ac:dyDescent="0.25">
      <c r="B59" s="4" t="s">
        <v>5</v>
      </c>
      <c r="C59" s="7" t="s">
        <v>35</v>
      </c>
      <c r="D59" s="19">
        <v>600</v>
      </c>
      <c r="E59">
        <v>0</v>
      </c>
      <c r="F59" s="151">
        <f>D59*E59</f>
        <v>0</v>
      </c>
      <c r="G59" s="149">
        <f t="shared" si="2"/>
        <v>0</v>
      </c>
      <c r="H59" s="139">
        <f t="shared" si="3"/>
        <v>0</v>
      </c>
      <c r="I59" s="139">
        <f t="shared" si="3"/>
        <v>0</v>
      </c>
      <c r="J59" s="64">
        <f t="shared" si="3"/>
        <v>0</v>
      </c>
      <c r="K59" s="150">
        <f t="shared" si="4"/>
        <v>0</v>
      </c>
      <c r="L59" s="137"/>
      <c r="M59" s="137"/>
      <c r="N59" s="64"/>
      <c r="O59" s="150">
        <f t="shared" si="0"/>
        <v>0</v>
      </c>
      <c r="P59" s="137"/>
      <c r="Q59" s="137"/>
      <c r="R59" s="64">
        <f t="shared" si="6"/>
        <v>0</v>
      </c>
      <c r="S59" s="138"/>
      <c r="T59" s="137"/>
      <c r="U59" s="139"/>
      <c r="V59" s="64"/>
      <c r="W59" s="138"/>
      <c r="X59" s="137"/>
      <c r="Y59" s="137"/>
      <c r="Z59" s="64"/>
      <c r="AA59" s="138"/>
      <c r="AB59" s="137"/>
      <c r="AC59" s="137"/>
      <c r="AD59" s="64"/>
    </row>
    <row r="60" spans="2:30" x14ac:dyDescent="0.25">
      <c r="B60" s="4" t="s">
        <v>30</v>
      </c>
      <c r="C60" s="7" t="s">
        <v>29</v>
      </c>
      <c r="D60" s="9">
        <v>100</v>
      </c>
      <c r="E60">
        <v>50</v>
      </c>
      <c r="F60" s="151">
        <f>D60*E60</f>
        <v>5000</v>
      </c>
      <c r="G60" s="149">
        <f t="shared" si="2"/>
        <v>5000</v>
      </c>
      <c r="H60" s="139">
        <f t="shared" si="3"/>
        <v>0</v>
      </c>
      <c r="I60" s="139">
        <f t="shared" si="3"/>
        <v>0</v>
      </c>
      <c r="J60" s="64">
        <f t="shared" si="3"/>
        <v>5000</v>
      </c>
      <c r="K60" s="150">
        <f t="shared" si="4"/>
        <v>0</v>
      </c>
      <c r="L60" s="137"/>
      <c r="M60" s="137"/>
      <c r="N60" s="64"/>
      <c r="O60" s="150">
        <f t="shared" si="0"/>
        <v>5000</v>
      </c>
      <c r="P60" s="137"/>
      <c r="Q60" s="137"/>
      <c r="R60" s="64">
        <f t="shared" si="6"/>
        <v>5000</v>
      </c>
      <c r="S60" s="138"/>
      <c r="T60" s="137"/>
      <c r="U60" s="139"/>
      <c r="V60" s="64"/>
      <c r="W60" s="138"/>
      <c r="X60" s="137"/>
      <c r="Y60" s="137"/>
      <c r="Z60" s="64"/>
      <c r="AA60" s="138"/>
      <c r="AB60" s="137"/>
      <c r="AC60" s="137"/>
      <c r="AD60" s="64"/>
    </row>
    <row r="61" spans="2:30" x14ac:dyDescent="0.25">
      <c r="B61" s="4" t="s">
        <v>7</v>
      </c>
      <c r="C61" s="7" t="s">
        <v>29</v>
      </c>
      <c r="D61" s="9">
        <v>20</v>
      </c>
      <c r="E61">
        <v>0</v>
      </c>
      <c r="F61" s="151">
        <f>D61*E61*E57</f>
        <v>0</v>
      </c>
      <c r="G61" s="149">
        <f t="shared" si="2"/>
        <v>0</v>
      </c>
      <c r="H61" s="139">
        <f t="shared" si="3"/>
        <v>0</v>
      </c>
      <c r="I61" s="139">
        <f t="shared" si="3"/>
        <v>0</v>
      </c>
      <c r="J61" s="64">
        <f t="shared" si="3"/>
        <v>0</v>
      </c>
      <c r="K61" s="150">
        <f t="shared" si="4"/>
        <v>0</v>
      </c>
      <c r="L61" s="137"/>
      <c r="M61" s="137"/>
      <c r="N61" s="64"/>
      <c r="O61" s="150">
        <f t="shared" si="0"/>
        <v>0</v>
      </c>
      <c r="P61" s="137"/>
      <c r="Q61" s="137"/>
      <c r="R61" s="64">
        <f t="shared" si="6"/>
        <v>0</v>
      </c>
      <c r="S61" s="138"/>
      <c r="T61" s="137"/>
      <c r="U61" s="139"/>
      <c r="V61" s="64"/>
      <c r="W61" s="138"/>
      <c r="X61" s="137"/>
      <c r="Y61" s="137"/>
      <c r="Z61" s="64"/>
      <c r="AA61" s="138"/>
      <c r="AB61" s="137"/>
      <c r="AC61" s="137"/>
      <c r="AD61" s="64"/>
    </row>
    <row r="62" spans="2:30" ht="15.75" thickBot="1" x14ac:dyDescent="0.3">
      <c r="B62" s="4"/>
      <c r="F62" s="1"/>
      <c r="G62" s="149"/>
      <c r="H62" s="139"/>
      <c r="I62" s="139"/>
      <c r="J62" s="64"/>
      <c r="K62" s="150"/>
      <c r="L62" s="137"/>
      <c r="M62" s="137"/>
      <c r="N62" s="64"/>
      <c r="O62" s="150"/>
      <c r="P62" s="137"/>
      <c r="Q62" s="137"/>
      <c r="R62" s="64"/>
      <c r="S62" s="138"/>
      <c r="T62" s="137"/>
      <c r="U62" s="139"/>
      <c r="V62" s="64"/>
      <c r="W62" s="138"/>
      <c r="X62" s="137"/>
      <c r="Y62" s="137"/>
      <c r="Z62" s="64"/>
      <c r="AA62" s="138"/>
      <c r="AB62" s="137"/>
      <c r="AC62" s="137"/>
      <c r="AD62" s="64"/>
    </row>
    <row r="63" spans="2:30" ht="15.75" thickBot="1" x14ac:dyDescent="0.3">
      <c r="B63" s="13" t="s">
        <v>8</v>
      </c>
      <c r="C63" s="12"/>
      <c r="D63" s="12"/>
      <c r="E63" s="12"/>
      <c r="F63" s="142">
        <f>SUM(F48:F61)</f>
        <v>92500</v>
      </c>
      <c r="G63" s="152">
        <f t="shared" ref="G63:I63" si="7">SUM(G48:G61)</f>
        <v>92500</v>
      </c>
      <c r="H63" s="65">
        <f t="shared" si="7"/>
        <v>0</v>
      </c>
      <c r="I63" s="65">
        <f t="shared" si="7"/>
        <v>0</v>
      </c>
      <c r="J63" s="65">
        <f>SUM(J48:J61)</f>
        <v>92500</v>
      </c>
      <c r="K63" s="153">
        <f t="shared" ref="K63:M63" si="8">SUM(K48:K61)</f>
        <v>12500</v>
      </c>
      <c r="L63" s="65">
        <f t="shared" si="8"/>
        <v>0</v>
      </c>
      <c r="M63" s="65">
        <f t="shared" si="8"/>
        <v>0</v>
      </c>
      <c r="N63" s="65">
        <f>SUM(N48:N61)</f>
        <v>12500</v>
      </c>
      <c r="O63" s="153">
        <f t="shared" ref="O63:Q63" si="9">SUM(O48:O61)</f>
        <v>30000</v>
      </c>
      <c r="P63" s="65">
        <f t="shared" si="9"/>
        <v>0</v>
      </c>
      <c r="Q63" s="65">
        <f t="shared" si="9"/>
        <v>0</v>
      </c>
      <c r="R63" s="65">
        <f>SUM(R48:R61)</f>
        <v>30000</v>
      </c>
      <c r="S63" s="154"/>
      <c r="T63" s="155"/>
      <c r="U63" s="156"/>
      <c r="V63" s="65"/>
      <c r="W63" s="154"/>
      <c r="X63" s="155"/>
      <c r="Y63" s="155"/>
      <c r="Z63" s="65"/>
      <c r="AA63" s="154"/>
      <c r="AB63" s="155"/>
      <c r="AC63" s="155"/>
      <c r="AD63" s="65"/>
    </row>
  </sheetData>
  <mergeCells count="6">
    <mergeCell ref="AA45:AD45"/>
    <mergeCell ref="G45:J45"/>
    <mergeCell ref="K45:N45"/>
    <mergeCell ref="O45:R45"/>
    <mergeCell ref="S45:V45"/>
    <mergeCell ref="W45:Z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zoomScale="60" zoomScaleNormal="60" workbookViewId="0">
      <selection activeCell="E56" sqref="E56"/>
    </sheetView>
  </sheetViews>
  <sheetFormatPr defaultRowHeight="15" x14ac:dyDescent="0.25"/>
  <cols>
    <col min="2" max="2" width="33.5703125" bestFit="1" customWidth="1"/>
    <col min="3" max="3" width="9" style="6" bestFit="1" customWidth="1"/>
    <col min="6" max="6" width="16.28515625" customWidth="1"/>
    <col min="7" max="7" width="13.140625" customWidth="1"/>
    <col min="8" max="8" width="13.42578125" customWidth="1"/>
    <col min="10" max="10" width="15.140625" customWidth="1"/>
    <col min="11" max="11" width="13" customWidth="1"/>
    <col min="14" max="14" width="11.42578125" customWidth="1"/>
  </cols>
  <sheetData>
    <row r="2" spans="2:6" x14ac:dyDescent="0.25">
      <c r="B2" s="132" t="s">
        <v>201</v>
      </c>
    </row>
    <row r="3" spans="2:6" x14ac:dyDescent="0.25">
      <c r="B3" t="s">
        <v>74</v>
      </c>
    </row>
    <row r="4" spans="2:6" x14ac:dyDescent="0.25">
      <c r="B4" t="s">
        <v>75</v>
      </c>
    </row>
    <row r="5" spans="2:6" x14ac:dyDescent="0.25">
      <c r="B5" t="s">
        <v>76</v>
      </c>
    </row>
    <row r="6" spans="2:6" x14ac:dyDescent="0.25">
      <c r="B6" s="1" t="s">
        <v>148</v>
      </c>
    </row>
    <row r="8" spans="2:6" ht="20.25" thickBot="1" x14ac:dyDescent="0.35">
      <c r="B8" s="3"/>
      <c r="C8" s="5"/>
      <c r="D8" s="3"/>
      <c r="E8" s="3"/>
      <c r="F8" s="3"/>
    </row>
    <row r="9" spans="2:6" ht="15.75" hidden="1" customHeight="1" thickBot="1" x14ac:dyDescent="0.3">
      <c r="B9" s="4" t="s">
        <v>15</v>
      </c>
      <c r="C9" s="7" t="s">
        <v>9</v>
      </c>
      <c r="D9" s="9">
        <f>1+D12</f>
        <v>1</v>
      </c>
    </row>
    <row r="10" spans="2:6" ht="15.75" hidden="1" customHeight="1" thickBot="1" x14ac:dyDescent="0.3">
      <c r="B10" s="4" t="s">
        <v>13</v>
      </c>
      <c r="C10" s="7" t="s">
        <v>21</v>
      </c>
      <c r="D10" s="9">
        <f>SUM(D12:D19)</f>
        <v>2</v>
      </c>
    </row>
    <row r="11" spans="2:6" ht="15.75" hidden="1" thickBot="1" x14ac:dyDescent="0.3">
      <c r="B11" s="4"/>
      <c r="C11" s="7"/>
    </row>
    <row r="12" spans="2:6" ht="30.75" hidden="1" thickBot="1" x14ac:dyDescent="0.3">
      <c r="B12" s="15" t="s">
        <v>16</v>
      </c>
      <c r="C12" s="7"/>
      <c r="D12" s="14"/>
    </row>
    <row r="13" spans="2:6" ht="30.75" hidden="1" thickBot="1" x14ac:dyDescent="0.3">
      <c r="B13" s="15" t="s">
        <v>28</v>
      </c>
      <c r="C13" s="7"/>
      <c r="D13" s="14"/>
    </row>
    <row r="14" spans="2:6" ht="30.75" hidden="1" thickBot="1" x14ac:dyDescent="0.3">
      <c r="B14" s="15" t="s">
        <v>22</v>
      </c>
      <c r="C14" s="7"/>
      <c r="D14" s="14"/>
    </row>
    <row r="15" spans="2:6" ht="30.75" hidden="1" thickBot="1" x14ac:dyDescent="0.3">
      <c r="B15" s="15" t="s">
        <v>17</v>
      </c>
      <c r="C15" s="7"/>
      <c r="D15" s="14">
        <v>1</v>
      </c>
    </row>
    <row r="16" spans="2:6"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f>[1]re!B1</f>
        <v>0</v>
      </c>
      <c r="C22" s="7"/>
      <c r="D22" s="18">
        <f>[1]re!C1</f>
        <v>0</v>
      </c>
    </row>
    <row r="23" spans="1:6" ht="15.75" hidden="1" thickBot="1" x14ac:dyDescent="0.3">
      <c r="A23" t="str">
        <f>[1]re!B2</f>
        <v>Curs schimb MDL/EUR (şfîrşit an 2020)</v>
      </c>
      <c r="C23" s="7"/>
      <c r="D23" s="18">
        <f>[1]re!C2</f>
        <v>21.5</v>
      </c>
    </row>
    <row r="24" spans="1:6" ht="15.75" hidden="1" thickBot="1" x14ac:dyDescent="0.3">
      <c r="C24" s="7"/>
      <c r="D24" s="7" t="s">
        <v>12</v>
      </c>
      <c r="E24" s="7" t="s">
        <v>10</v>
      </c>
      <c r="F24" s="7" t="s">
        <v>11</v>
      </c>
    </row>
    <row r="25" spans="1:6" ht="15.75" hidden="1" thickBot="1" x14ac:dyDescent="0.3">
      <c r="B25" s="4" t="s">
        <v>23</v>
      </c>
      <c r="C25" s="7" t="s">
        <v>1</v>
      </c>
      <c r="D25" s="9">
        <f>[1]re!C5*D22</f>
        <v>0</v>
      </c>
      <c r="F25" s="10">
        <f>D25*E25</f>
        <v>0</v>
      </c>
    </row>
    <row r="26" spans="1:6" ht="15.75" hidden="1" thickBot="1" x14ac:dyDescent="0.3">
      <c r="B26" s="4" t="s">
        <v>2</v>
      </c>
      <c r="C26" s="7" t="s">
        <v>1</v>
      </c>
      <c r="D26" s="9">
        <f>[1]re!C7*D22</f>
        <v>0</v>
      </c>
      <c r="F26" s="10">
        <f>D26*E26</f>
        <v>0</v>
      </c>
    </row>
    <row r="27" spans="1:6" ht="15.75" hidden="1" thickBot="1" x14ac:dyDescent="0.3">
      <c r="B27" s="4" t="s">
        <v>3</v>
      </c>
      <c r="C27" s="7" t="s">
        <v>1</v>
      </c>
      <c r="D27" s="9">
        <f>[1]re!C8*D22</f>
        <v>0</v>
      </c>
      <c r="F27" s="10">
        <f>D27*E27</f>
        <v>0</v>
      </c>
    </row>
    <row r="28" spans="1:6" ht="15.75" hidden="1" thickBot="1" x14ac:dyDescent="0.3">
      <c r="B28" s="4" t="s">
        <v>4</v>
      </c>
      <c r="C28" s="7" t="s">
        <v>6</v>
      </c>
      <c r="D28" s="9">
        <f>[1]re!C9*D22</f>
        <v>0</v>
      </c>
      <c r="F28" s="10">
        <f>D28*E28</f>
        <v>0</v>
      </c>
    </row>
    <row r="29" spans="1:6" ht="15.75" hidden="1" thickBot="1" x14ac:dyDescent="0.3">
      <c r="B29" s="4"/>
      <c r="C29" s="7"/>
      <c r="D29" s="9"/>
      <c r="F29" s="10"/>
    </row>
    <row r="30" spans="1:6" ht="15.75" hidden="1" thickBot="1" x14ac:dyDescent="0.3">
      <c r="B30" s="4" t="s">
        <v>24</v>
      </c>
      <c r="C30" s="7" t="s">
        <v>29</v>
      </c>
      <c r="D30" s="9">
        <f>[1]re!C6*D23</f>
        <v>8600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[1]re!C10*D22</f>
        <v>0</v>
      </c>
      <c r="F37" s="10">
        <f>D37*E37</f>
        <v>0</v>
      </c>
    </row>
    <row r="38" spans="2:30" ht="15.75" hidden="1" thickBot="1" x14ac:dyDescent="0.3">
      <c r="B38" s="4" t="s">
        <v>5</v>
      </c>
      <c r="C38" s="7" t="s">
        <v>35</v>
      </c>
      <c r="D38" s="19">
        <f>[1]re!C11*D22</f>
        <v>0</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75" thickTop="1" thickBot="1" x14ac:dyDescent="0.35">
      <c r="B44" s="2"/>
      <c r="C44" s="8"/>
      <c r="D44" s="2"/>
      <c r="E44" s="2"/>
      <c r="F44" s="2"/>
      <c r="G44" s="201" t="s">
        <v>64</v>
      </c>
      <c r="H44" s="202"/>
      <c r="I44" s="202"/>
      <c r="J44" s="203"/>
      <c r="K44" s="181">
        <v>2021</v>
      </c>
      <c r="L44" s="182"/>
      <c r="M44" s="182"/>
      <c r="N44" s="183"/>
      <c r="O44" s="181">
        <v>2022</v>
      </c>
      <c r="P44" s="182"/>
      <c r="Q44" s="182"/>
      <c r="R44" s="183"/>
      <c r="S44" s="181">
        <v>2023</v>
      </c>
      <c r="T44" s="182"/>
      <c r="U44" s="182"/>
      <c r="V44" s="183"/>
      <c r="W44" s="181">
        <v>2024</v>
      </c>
      <c r="X44" s="182"/>
      <c r="Y44" s="182"/>
      <c r="Z44" s="183"/>
      <c r="AA44" s="181">
        <v>2025</v>
      </c>
      <c r="AB44" s="182"/>
      <c r="AC44" s="182"/>
      <c r="AD44" s="183"/>
    </row>
    <row r="45" spans="2:30" ht="16.5" thickTop="1" thickBot="1" x14ac:dyDescent="0.3">
      <c r="C45" s="7"/>
      <c r="G45" s="120" t="s">
        <v>39</v>
      </c>
      <c r="H45" s="121" t="s">
        <v>95</v>
      </c>
      <c r="I45" s="121" t="s">
        <v>62</v>
      </c>
      <c r="J45" s="122" t="s">
        <v>61</v>
      </c>
      <c r="K45" s="34" t="s">
        <v>39</v>
      </c>
      <c r="L45" s="33" t="s">
        <v>95</v>
      </c>
      <c r="M45" s="33" t="s">
        <v>62</v>
      </c>
      <c r="N45" s="35" t="s">
        <v>61</v>
      </c>
      <c r="O45" s="36"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23"/>
      <c r="H46" s="124"/>
      <c r="I46" s="124"/>
      <c r="J46" s="125"/>
      <c r="K46" s="56"/>
      <c r="L46" s="55"/>
      <c r="M46" s="55"/>
      <c r="N46" s="57"/>
      <c r="O46" s="59"/>
      <c r="P46" s="55"/>
      <c r="Q46" s="55"/>
      <c r="R46" s="57"/>
      <c r="S46" s="59"/>
      <c r="T46" s="55"/>
      <c r="U46" s="52"/>
      <c r="V46" s="57"/>
      <c r="W46" s="59"/>
      <c r="X46" s="55"/>
      <c r="Y46" s="55"/>
      <c r="Z46" s="57"/>
      <c r="AA46" s="59"/>
      <c r="AB46" s="55"/>
      <c r="AC46" s="55"/>
      <c r="AD46" s="57"/>
    </row>
    <row r="47" spans="2:30" x14ac:dyDescent="0.25">
      <c r="B47" s="126" t="s">
        <v>215</v>
      </c>
      <c r="C47" s="7" t="s">
        <v>0</v>
      </c>
      <c r="D47" s="9">
        <v>2500</v>
      </c>
      <c r="F47" s="53">
        <f>D47*E47</f>
        <v>0</v>
      </c>
      <c r="G47" s="127">
        <f>SUM(H47:J47)</f>
        <v>0</v>
      </c>
      <c r="H47" s="128">
        <f>L47+P47+T47+X47+AB47</f>
        <v>0</v>
      </c>
      <c r="I47" s="128">
        <f>M47+Q47+U47+Y47+AC47</f>
        <v>0</v>
      </c>
      <c r="J47" s="129">
        <f>R47+V47+Z47+AD47</f>
        <v>0</v>
      </c>
      <c r="K47" s="56"/>
      <c r="L47" s="50"/>
      <c r="M47" s="50"/>
      <c r="N47" s="64"/>
      <c r="O47" s="56">
        <f>SUM(P47:R47)</f>
        <v>0</v>
      </c>
      <c r="P47" s="50"/>
      <c r="Q47" s="50"/>
      <c r="R47" s="64"/>
      <c r="S47" s="56">
        <f>SUM(T47:V47)</f>
        <v>0</v>
      </c>
      <c r="T47" s="50"/>
      <c r="U47" s="51"/>
      <c r="V47" s="58"/>
      <c r="W47" s="56">
        <f>SUM(X47:Z47)</f>
        <v>0</v>
      </c>
      <c r="X47" s="50"/>
      <c r="Y47" s="50"/>
      <c r="Z47" s="58"/>
      <c r="AA47" s="56">
        <f>SUM(AB47:AD47)</f>
        <v>0</v>
      </c>
      <c r="AB47" s="50"/>
      <c r="AC47" s="50"/>
      <c r="AD47" s="58"/>
    </row>
    <row r="48" spans="2:30" x14ac:dyDescent="0.25">
      <c r="B48" s="4" t="s">
        <v>4</v>
      </c>
      <c r="C48" s="7" t="s">
        <v>6</v>
      </c>
      <c r="D48" s="9">
        <v>150</v>
      </c>
      <c r="F48" s="53">
        <f t="shared" ref="F48:F54" si="0">D48*E48</f>
        <v>0</v>
      </c>
      <c r="G48" s="127">
        <f t="shared" ref="G48:G60" si="1">SUM(H48:J48)</f>
        <v>0</v>
      </c>
      <c r="H48" s="128">
        <f t="shared" ref="H48:I60" si="2">L48+P48+T48+X48+AB48</f>
        <v>0</v>
      </c>
      <c r="I48" s="128">
        <f t="shared" si="2"/>
        <v>0</v>
      </c>
      <c r="J48" s="129">
        <f t="shared" ref="J48:J60" si="3">R48+V48+Z48+AD48</f>
        <v>0</v>
      </c>
      <c r="K48" s="56">
        <f t="shared" ref="K48:K60" si="4">SUM(L48:N48)</f>
        <v>0</v>
      </c>
      <c r="L48" s="50"/>
      <c r="M48" s="50"/>
      <c r="N48" s="58"/>
      <c r="O48" s="56">
        <f>SUM(P48:R48)</f>
        <v>0</v>
      </c>
      <c r="P48" s="50"/>
      <c r="Q48" s="50"/>
      <c r="R48" s="64"/>
      <c r="S48" s="56">
        <f t="shared" ref="S48:S60" si="5">SUM(T48:V48)</f>
        <v>0</v>
      </c>
      <c r="T48" s="50"/>
      <c r="U48" s="51"/>
      <c r="V48" s="58"/>
      <c r="W48" s="56">
        <f t="shared" ref="W48:W60" si="6">SUM(X48:Z48)</f>
        <v>0</v>
      </c>
      <c r="X48" s="50"/>
      <c r="Y48" s="50"/>
      <c r="Z48" s="58"/>
      <c r="AA48" s="56">
        <f t="shared" ref="AA48:AA60" si="7">SUM(AB48:AD48)</f>
        <v>0</v>
      </c>
      <c r="AB48" s="50"/>
      <c r="AC48" s="50"/>
      <c r="AD48" s="58"/>
    </row>
    <row r="49" spans="2:30" x14ac:dyDescent="0.25">
      <c r="B49" s="4"/>
      <c r="C49" s="7"/>
      <c r="D49" s="9"/>
      <c r="F49" s="53"/>
      <c r="G49" s="127"/>
      <c r="H49" s="128"/>
      <c r="I49" s="128"/>
      <c r="J49" s="129"/>
      <c r="K49" s="56">
        <f t="shared" si="4"/>
        <v>0</v>
      </c>
      <c r="L49" s="50"/>
      <c r="M49" s="50"/>
      <c r="N49" s="58"/>
      <c r="O49" s="56">
        <f t="shared" ref="O49:O56" si="8">SUM(P49:R49)</f>
        <v>0</v>
      </c>
      <c r="P49" s="50"/>
      <c r="Q49" s="50"/>
      <c r="R49" s="64">
        <f t="shared" ref="R49:R56" si="9">F49</f>
        <v>0</v>
      </c>
      <c r="S49" s="56">
        <f t="shared" si="5"/>
        <v>0</v>
      </c>
      <c r="T49" s="50"/>
      <c r="U49" s="51"/>
      <c r="V49" s="58"/>
      <c r="W49" s="56">
        <f t="shared" si="6"/>
        <v>0</v>
      </c>
      <c r="X49" s="50"/>
      <c r="Y49" s="50"/>
      <c r="Z49" s="58"/>
      <c r="AA49" s="56">
        <f t="shared" si="7"/>
        <v>0</v>
      </c>
      <c r="AB49" s="50"/>
      <c r="AC49" s="50"/>
      <c r="AD49" s="58"/>
    </row>
    <row r="50" spans="2:30" x14ac:dyDescent="0.25">
      <c r="B50" s="4" t="s">
        <v>183</v>
      </c>
      <c r="C50" s="7" t="s">
        <v>0</v>
      </c>
      <c r="D50" s="9">
        <v>1000</v>
      </c>
      <c r="E50" s="49"/>
      <c r="F50" s="53">
        <f t="shared" si="0"/>
        <v>0</v>
      </c>
      <c r="G50" s="127">
        <f t="shared" si="1"/>
        <v>0</v>
      </c>
      <c r="H50" s="128">
        <f t="shared" si="2"/>
        <v>0</v>
      </c>
      <c r="I50" s="128">
        <f t="shared" si="2"/>
        <v>0</v>
      </c>
      <c r="J50" s="129">
        <f t="shared" si="3"/>
        <v>0</v>
      </c>
      <c r="K50" s="56">
        <f t="shared" si="4"/>
        <v>0</v>
      </c>
      <c r="L50" s="50"/>
      <c r="M50" s="50"/>
      <c r="N50" s="64"/>
      <c r="O50" s="56">
        <f t="shared" si="8"/>
        <v>0</v>
      </c>
      <c r="P50" s="50"/>
      <c r="Q50" s="50"/>
      <c r="R50" s="64"/>
      <c r="S50" s="56">
        <f t="shared" si="5"/>
        <v>0</v>
      </c>
      <c r="T50" s="50"/>
      <c r="U50" s="51"/>
      <c r="V50" s="58"/>
      <c r="W50" s="56">
        <f t="shared" si="6"/>
        <v>0</v>
      </c>
      <c r="X50" s="50"/>
      <c r="Y50" s="50"/>
      <c r="Z50" s="58"/>
      <c r="AA50" s="56">
        <f t="shared" si="7"/>
        <v>0</v>
      </c>
      <c r="AB50" s="50"/>
      <c r="AC50" s="50"/>
      <c r="AD50" s="58"/>
    </row>
    <row r="51" spans="2:30" x14ac:dyDescent="0.25">
      <c r="B51" s="4" t="s">
        <v>26</v>
      </c>
      <c r="C51" s="7" t="s">
        <v>184</v>
      </c>
      <c r="D51" s="9">
        <v>200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c r="C52" s="7"/>
      <c r="D52" s="9"/>
      <c r="F52" s="53"/>
      <c r="G52" s="127"/>
      <c r="H52" s="128"/>
      <c r="I52" s="128"/>
      <c r="J52" s="129"/>
      <c r="K52" s="56">
        <f t="shared" si="4"/>
        <v>0</v>
      </c>
      <c r="L52" s="50"/>
      <c r="M52" s="50"/>
      <c r="N52" s="58"/>
      <c r="O52" s="56">
        <f t="shared" si="8"/>
        <v>0</v>
      </c>
      <c r="P52" s="50"/>
      <c r="Q52" s="50"/>
      <c r="R52" s="64">
        <f t="shared" si="9"/>
        <v>0</v>
      </c>
      <c r="S52" s="56">
        <f t="shared" si="5"/>
        <v>0</v>
      </c>
      <c r="T52" s="50"/>
      <c r="U52" s="51"/>
      <c r="V52" s="58"/>
      <c r="W52" s="56">
        <f t="shared" si="6"/>
        <v>0</v>
      </c>
      <c r="X52" s="50"/>
      <c r="Y52" s="50"/>
      <c r="Z52" s="58"/>
      <c r="AA52" s="56">
        <f t="shared" si="7"/>
        <v>0</v>
      </c>
      <c r="AB52" s="50"/>
      <c r="AC52" s="50"/>
      <c r="AD52" s="58"/>
    </row>
    <row r="53" spans="2:30" x14ac:dyDescent="0.25">
      <c r="B53" s="4" t="s">
        <v>185</v>
      </c>
      <c r="C53" s="7" t="s">
        <v>186</v>
      </c>
      <c r="D53" s="9">
        <v>150</v>
      </c>
      <c r="F53" s="53">
        <f t="shared" si="0"/>
        <v>0</v>
      </c>
      <c r="G53" s="127">
        <f t="shared" si="1"/>
        <v>0</v>
      </c>
      <c r="H53" s="128">
        <f t="shared" si="2"/>
        <v>0</v>
      </c>
      <c r="I53" s="128">
        <f t="shared" si="2"/>
        <v>0</v>
      </c>
      <c r="J53" s="129">
        <f t="shared" si="3"/>
        <v>0</v>
      </c>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33</v>
      </c>
      <c r="C54" s="7" t="s">
        <v>34</v>
      </c>
      <c r="D54" s="9">
        <v>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25</v>
      </c>
      <c r="C56" s="7" t="s">
        <v>31</v>
      </c>
      <c r="D56" s="9"/>
      <c r="E56">
        <v>20</v>
      </c>
      <c r="F56" s="53"/>
      <c r="G56" s="127">
        <f t="shared" si="1"/>
        <v>0</v>
      </c>
      <c r="H56" s="128">
        <f t="shared" si="2"/>
        <v>0</v>
      </c>
      <c r="I56" s="128">
        <f t="shared" si="2"/>
        <v>0</v>
      </c>
      <c r="J56" s="129">
        <f t="shared" si="3"/>
        <v>0</v>
      </c>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32</v>
      </c>
      <c r="C57" s="7" t="s">
        <v>35</v>
      </c>
      <c r="D57" s="19">
        <v>3225</v>
      </c>
      <c r="E57">
        <v>1</v>
      </c>
      <c r="F57" s="53"/>
      <c r="G57" s="127">
        <f t="shared" si="1"/>
        <v>0</v>
      </c>
      <c r="H57" s="128">
        <f t="shared" si="2"/>
        <v>0</v>
      </c>
      <c r="I57" s="128">
        <f t="shared" si="2"/>
        <v>0</v>
      </c>
      <c r="J57" s="129">
        <f t="shared" si="3"/>
        <v>0</v>
      </c>
      <c r="K57" s="56">
        <f t="shared" si="4"/>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5</v>
      </c>
      <c r="C58" s="7" t="s">
        <v>35</v>
      </c>
      <c r="D58" s="19">
        <v>537.5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30</v>
      </c>
      <c r="C59" s="7" t="s">
        <v>29</v>
      </c>
      <c r="D59" s="9">
        <v>40</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7</v>
      </c>
      <c r="C60" s="7" t="s">
        <v>29</v>
      </c>
      <c r="D60" s="9">
        <v>20</v>
      </c>
      <c r="E60">
        <f>E56</f>
        <v>20</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ht="15.75" thickBot="1" x14ac:dyDescent="0.3">
      <c r="B61" s="4"/>
      <c r="F61" s="1"/>
      <c r="G61" s="130"/>
      <c r="H61" s="128"/>
      <c r="I61" s="128"/>
      <c r="J61" s="129"/>
      <c r="K61" s="56"/>
      <c r="L61" s="50"/>
      <c r="M61" s="50"/>
      <c r="N61" s="58"/>
      <c r="O61" s="56"/>
      <c r="P61" s="50"/>
      <c r="Q61" s="50"/>
      <c r="R61" s="58"/>
      <c r="S61" s="56"/>
      <c r="T61" s="50"/>
      <c r="U61" s="51"/>
      <c r="V61" s="58"/>
      <c r="W61" s="56"/>
      <c r="X61" s="50"/>
      <c r="Y61" s="50"/>
      <c r="Z61" s="58"/>
      <c r="AA61" s="56"/>
      <c r="AB61" s="50"/>
      <c r="AC61" s="50"/>
      <c r="AD61" s="58"/>
    </row>
    <row r="62" spans="2:30" ht="15.75" thickBot="1" x14ac:dyDescent="0.3">
      <c r="B62" s="13" t="s">
        <v>8</v>
      </c>
      <c r="C62" s="12"/>
      <c r="D62" s="12"/>
      <c r="E62" s="12"/>
      <c r="F62" s="54">
        <f>SUM(F47:F60)</f>
        <v>0</v>
      </c>
      <c r="G62" s="131">
        <f t="shared" ref="G62:I62" si="10">SUM(G47:G60)</f>
        <v>0</v>
      </c>
      <c r="H62" s="131">
        <f t="shared" si="10"/>
        <v>0</v>
      </c>
      <c r="I62" s="131">
        <f t="shared" si="10"/>
        <v>0</v>
      </c>
      <c r="J62" s="131">
        <f>SUM(J47:J60)</f>
        <v>0</v>
      </c>
      <c r="K62" s="61">
        <f t="shared" ref="K62:M62" si="11">SUM(K47:K60)</f>
        <v>0</v>
      </c>
      <c r="L62" s="61">
        <f t="shared" si="11"/>
        <v>0</v>
      </c>
      <c r="M62" s="61">
        <f t="shared" si="11"/>
        <v>0</v>
      </c>
      <c r="N62" s="61">
        <f>SUM(N47:N60)</f>
        <v>0</v>
      </c>
      <c r="O62" s="62">
        <f>SUM(O47:O60)</f>
        <v>0</v>
      </c>
      <c r="P62" s="63"/>
      <c r="Q62" s="63"/>
      <c r="R62" s="65">
        <f>SUM(R47:R61)</f>
        <v>0</v>
      </c>
      <c r="S62" s="65">
        <f t="shared" ref="S62:AD62" si="12">SUM(S47:S61)</f>
        <v>0</v>
      </c>
      <c r="T62" s="65">
        <f t="shared" si="12"/>
        <v>0</v>
      </c>
      <c r="U62" s="65">
        <f t="shared" si="12"/>
        <v>0</v>
      </c>
      <c r="V62" s="65">
        <f t="shared" si="12"/>
        <v>0</v>
      </c>
      <c r="W62" s="65">
        <f t="shared" si="12"/>
        <v>0</v>
      </c>
      <c r="X62" s="65">
        <f t="shared" si="12"/>
        <v>0</v>
      </c>
      <c r="Y62" s="65">
        <f t="shared" si="12"/>
        <v>0</v>
      </c>
      <c r="Z62" s="65">
        <f t="shared" si="12"/>
        <v>0</v>
      </c>
      <c r="AA62" s="65">
        <f t="shared" si="12"/>
        <v>0</v>
      </c>
      <c r="AB62" s="65">
        <f t="shared" si="12"/>
        <v>0</v>
      </c>
      <c r="AC62" s="65">
        <f t="shared" si="12"/>
        <v>0</v>
      </c>
      <c r="AD62" s="65">
        <f t="shared" si="12"/>
        <v>0</v>
      </c>
    </row>
    <row r="63" spans="2:30" x14ac:dyDescent="0.25">
      <c r="F63" s="16"/>
    </row>
    <row r="64" spans="2:30" x14ac:dyDescent="0.25">
      <c r="F64" s="16"/>
    </row>
  </sheetData>
  <mergeCells count="6">
    <mergeCell ref="AA44:AD44"/>
    <mergeCell ref="G44:J44"/>
    <mergeCell ref="K44:N44"/>
    <mergeCell ref="O44:R44"/>
    <mergeCell ref="S44:V44"/>
    <mergeCell ref="W44:Z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PIP_02</vt:lpstr>
      <vt:lpstr>Buget_02</vt:lpstr>
      <vt:lpstr>2.1.1.1</vt:lpstr>
      <vt:lpstr>2.1.1.2</vt:lpstr>
      <vt:lpstr>2.1.1.3</vt:lpstr>
      <vt:lpstr>2.1.1.4</vt:lpstr>
      <vt:lpstr>2.1.1.5</vt:lpstr>
      <vt:lpstr>2.1.1.6</vt:lpstr>
      <vt:lpstr>2.1.1.7</vt:lpstr>
      <vt:lpstr>2.1.1.8</vt:lpstr>
      <vt:lpstr>2.1.2.1</vt:lpstr>
      <vt:lpstr>2.1.2.2</vt:lpstr>
      <vt:lpstr>2.1.2.3</vt:lpstr>
      <vt:lpstr>2.1.2.4</vt:lpstr>
      <vt:lpstr>2.1.2.5</vt:lpstr>
      <vt:lpstr>2.1.2.6</vt:lpstr>
      <vt:lpstr>2.1.2.7</vt:lpstr>
      <vt:lpstr>2.1.2.8</vt:lpstr>
      <vt:lpstr>2.1.3.1</vt:lpstr>
      <vt:lpstr>2.1.3.2</vt:lpstr>
      <vt:lpstr>2.1.3.3</vt:lpstr>
      <vt:lpstr>2.1.3.4</vt:lpstr>
      <vt:lpstr>2.1.3.5</vt:lpstr>
      <vt:lpstr>2.1.4.1</vt:lpstr>
      <vt:lpstr>2.1.4.2</vt:lpstr>
      <vt:lpstr>2.1.4.3</vt:lpstr>
      <vt:lpstr>2.1.4.4</vt:lpstr>
      <vt:lpstr>2.1.4.5</vt:lpstr>
      <vt:lpstr>2.2.1.1</vt:lpstr>
      <vt:lpstr>2.2.1.2</vt:lpstr>
      <vt:lpstr>2.2.1.3</vt:lpstr>
      <vt:lpstr>2.2.1.4</vt:lpstr>
      <vt:lpstr>2.2.2.1</vt:lpstr>
      <vt:lpstr>2.2.2.2</vt:lpstr>
      <vt:lpstr>2.2.2.3</vt:lpstr>
      <vt:lpstr>2.2.2.4</vt:lpstr>
      <vt:lpstr>2.2.3.1</vt:lpstr>
      <vt:lpstr>2.2.3.2</vt:lpstr>
      <vt:lpstr>2.2.3.3</vt:lpstr>
      <vt:lpstr>re</vt:lpstr>
    </vt:vector>
  </TitlesOfParts>
  <Company>CtrlSoft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Computer2</dc:creator>
  <cp:lastModifiedBy>Admin</cp:lastModifiedBy>
  <cp:lastPrinted>2021-02-17T08:37:44Z</cp:lastPrinted>
  <dcterms:created xsi:type="dcterms:W3CDTF">2014-01-17T21:47:52Z</dcterms:created>
  <dcterms:modified xsi:type="dcterms:W3CDTF">2021-07-17T16:40:44Z</dcterms:modified>
</cp:coreProperties>
</file>